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856" activeTab="1"/>
  </bookViews>
  <sheets>
    <sheet name="INSTRUCTIONS" sheetId="1" r:id="rId1"/>
    <sheet name="TDS CALCULATOR ON AREAR" sheetId="2" r:id="rId2"/>
  </sheets>
  <definedNames/>
  <calcPr fullCalcOnLoad="1"/>
</workbook>
</file>

<file path=xl/sharedStrings.xml><?xml version="1.0" encoding="utf-8"?>
<sst xmlns="http://schemas.openxmlformats.org/spreadsheetml/2006/main" count="106" uniqueCount="99">
  <si>
    <t>S.NO</t>
  </si>
  <si>
    <t>BP</t>
  </si>
  <si>
    <t>DP</t>
  </si>
  <si>
    <t>IR</t>
  </si>
  <si>
    <t>DA</t>
  </si>
  <si>
    <t>DUE</t>
  </si>
  <si>
    <t>TOTAL BP</t>
  </si>
  <si>
    <t>DRAWN</t>
  </si>
  <si>
    <t>TOTAL</t>
  </si>
  <si>
    <t>MONTH</t>
  </si>
  <si>
    <t>01.01.06</t>
  </si>
  <si>
    <t>01.02.06</t>
  </si>
  <si>
    <t>01.03.06</t>
  </si>
  <si>
    <t>01.04.06</t>
  </si>
  <si>
    <t>01.05.06</t>
  </si>
  <si>
    <t>01.06.06</t>
  </si>
  <si>
    <t>01.07.06</t>
  </si>
  <si>
    <t>01.08.06</t>
  </si>
  <si>
    <t>01.09.06</t>
  </si>
  <si>
    <t>01.10.06</t>
  </si>
  <si>
    <t>01.11.06</t>
  </si>
  <si>
    <t>01.12.06</t>
  </si>
  <si>
    <t>01.01.07</t>
  </si>
  <si>
    <t>01.02.07</t>
  </si>
  <si>
    <t>01.03.07</t>
  </si>
  <si>
    <t>01.04.07</t>
  </si>
  <si>
    <t>01.05.07</t>
  </si>
  <si>
    <t>01.06.07</t>
  </si>
  <si>
    <t>01.07.07</t>
  </si>
  <si>
    <t>01.08.07</t>
  </si>
  <si>
    <t>01.09.07</t>
  </si>
  <si>
    <t>01.10.07</t>
  </si>
  <si>
    <t>01.11.07</t>
  </si>
  <si>
    <t>01.12.07</t>
  </si>
  <si>
    <t>01.01.08</t>
  </si>
  <si>
    <t>01.02.08</t>
  </si>
  <si>
    <t>01.03.08</t>
  </si>
  <si>
    <t>01.04.08</t>
  </si>
  <si>
    <t>01.05.08</t>
  </si>
  <si>
    <t>01.06.08</t>
  </si>
  <si>
    <t>01.08.08</t>
  </si>
  <si>
    <t>01.09.08</t>
  </si>
  <si>
    <t>01.10.08</t>
  </si>
  <si>
    <t>01.11.08</t>
  </si>
  <si>
    <t>01.12.08</t>
  </si>
  <si>
    <t>01.01.09</t>
  </si>
  <si>
    <t>01.02.09</t>
  </si>
  <si>
    <t>01.03.09</t>
  </si>
  <si>
    <t>01.04.09</t>
  </si>
  <si>
    <t>01.05.09</t>
  </si>
  <si>
    <t>01.06.09</t>
  </si>
  <si>
    <t>01.07.09</t>
  </si>
  <si>
    <t>01.07.08</t>
  </si>
  <si>
    <t>NAME OF EMPLOYEE</t>
  </si>
  <si>
    <t>PLACE OF POSTING</t>
  </si>
  <si>
    <t>NET AMOUNT OF AREAR</t>
  </si>
  <si>
    <t>TOTAL AREAR</t>
  </si>
  <si>
    <t>GPF ACCOUNT NO.</t>
  </si>
  <si>
    <t>DIFFERENCE</t>
  </si>
  <si>
    <t>40% OF TOTAL AREAR</t>
  </si>
  <si>
    <t>INCOME TAX</t>
  </si>
  <si>
    <t>BALANCE AREAR</t>
  </si>
  <si>
    <t>CASH</t>
  </si>
  <si>
    <t>GPF/CPF/NSC DEPOSIT</t>
  </si>
  <si>
    <t>CATEGORY</t>
  </si>
  <si>
    <t>MALE</t>
  </si>
  <si>
    <t>FEMALE</t>
  </si>
  <si>
    <t>TOTAL SALARY</t>
  </si>
  <si>
    <t xml:space="preserve">NOTE&gt;&gt; </t>
  </si>
  <si>
    <t>rkmangal2802@gmail.com</t>
  </si>
  <si>
    <t>TAX ON AREARS IS CALCULATED KEEPING IN VIEW THAT SAVING BY EMPLOYEE WILL BE RS. I.0 LAKH WHICH IS MAX LIMIT.</t>
  </si>
  <si>
    <t>PAN</t>
  </si>
  <si>
    <r>
      <t xml:space="preserve">TAX TO BE DEDUCTED AT SOURCE(TDS) ON PAY </t>
    </r>
    <r>
      <rPr>
        <b/>
        <u val="single"/>
        <sz val="11"/>
        <color indexed="10"/>
        <rFont val="Raavi"/>
        <family val="2"/>
      </rPr>
      <t>AREARS</t>
    </r>
    <r>
      <rPr>
        <b/>
        <sz val="11"/>
        <color indexed="9"/>
        <rFont val="Raavi"/>
        <family val="2"/>
      </rPr>
      <t xml:space="preserve"> TO BE PAID BY GOVT. IN 2011-12</t>
    </r>
  </si>
  <si>
    <t>APPROXIMATE SALARY IN 2011-12</t>
  </si>
  <si>
    <t>DATE</t>
  </si>
  <si>
    <t>VOUCHER NO.</t>
  </si>
  <si>
    <t>MONTHLY SALARY</t>
  </si>
  <si>
    <t>RAVI KANT</t>
  </si>
  <si>
    <t>C.V.H.FATTA MALOKA</t>
  </si>
  <si>
    <t>PB VETY 1108</t>
  </si>
  <si>
    <t>ABLPK0949G</t>
  </si>
  <si>
    <t>29/3/06</t>
  </si>
  <si>
    <t>20/4/06</t>
  </si>
  <si>
    <t>17/10/06</t>
  </si>
  <si>
    <t>21/12/06</t>
  </si>
  <si>
    <t>16/03/07</t>
  </si>
  <si>
    <t>28/3/07</t>
  </si>
  <si>
    <t>18/4/07</t>
  </si>
  <si>
    <t>24/7/07</t>
  </si>
  <si>
    <t>15/7/08</t>
  </si>
  <si>
    <t>13/3/09</t>
  </si>
  <si>
    <t>DUE DRAWN STATEMENT OF PAY AREARS  TO BE PAID AS PER GOVT. RULES.(DEPTT. OF ANIMAL HUSBANDRY,MANSA)</t>
  </si>
  <si>
    <t>ENTER VALUES IN LIGHT SHADED CELLS ONLY.</t>
  </si>
  <si>
    <t>SEE INCOME TAX CALCULATION AT THE BOTTOM.</t>
  </si>
  <si>
    <t>TAKE A PRINT OUT OF CALCULATION SHEET &amp; SUBMIT.</t>
  </si>
  <si>
    <t>INSTRUCTIONS</t>
  </si>
  <si>
    <t>FOR ACP CALCULATION ,PLEASE INSERT ROW AT APPROPRIATE LOCATION ALONG WITH FORMULA</t>
  </si>
  <si>
    <t xml:space="preserve"> </t>
  </si>
  <si>
    <r>
      <t xml:space="preserve">FOR ANY DOUBT,CONTACT AT </t>
    </r>
    <r>
      <rPr>
        <b/>
        <u val="single"/>
        <sz val="11"/>
        <color indexed="10"/>
        <rFont val="Calibri"/>
        <family val="2"/>
      </rPr>
      <t>RKMANGAL2802@GMAIL.COM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</si>
</sst>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[$Rs.-4009]\ #,##0"/>
    <numFmt numFmtId="179" formatCode="&quot;$&quot;#,##0.00"/>
    <numFmt numFmtId="180" formatCode="[$Rs-420]#,##0_-"/>
    <numFmt numFmtId="181" formatCode="m/d/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Raavi"/>
      <family val="2"/>
    </font>
    <font>
      <b/>
      <u val="single"/>
      <sz val="11"/>
      <color indexed="10"/>
      <name val="Raav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9"/>
      <name val="Calibri"/>
      <family val="2"/>
    </font>
    <font>
      <sz val="10"/>
      <color indexed="9"/>
      <name val="Calibri"/>
      <family val="2"/>
    </font>
    <font>
      <b/>
      <sz val="9"/>
      <color indexed="10"/>
      <name val="Calibri"/>
      <family val="2"/>
    </font>
    <font>
      <b/>
      <sz val="9"/>
      <color indexed="9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b/>
      <i/>
      <sz val="8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1" fillId="31" borderId="7" applyNumberFormat="0" applyFont="0" applyAlignment="0" applyProtection="0"/>
    <xf numFmtId="0" fontId="54" fillId="26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 applyProtection="1">
      <alignment/>
      <protection hidden="1"/>
    </xf>
    <xf numFmtId="178" fontId="10" fillId="0" borderId="10" xfId="0" applyNumberFormat="1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>
      <alignment vertical="center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0" fillId="32" borderId="12" xfId="0" applyFont="1" applyFill="1" applyBorder="1" applyAlignment="1">
      <alignment horizontal="center"/>
    </xf>
    <xf numFmtId="0" fontId="9" fillId="33" borderId="12" xfId="0" applyFont="1" applyFill="1" applyBorder="1" applyAlignment="1" applyProtection="1">
      <alignment/>
      <protection hidden="1"/>
    </xf>
    <xf numFmtId="0" fontId="9" fillId="33" borderId="12" xfId="0" applyFont="1" applyFill="1" applyBorder="1" applyAlignment="1" applyProtection="1">
      <alignment/>
      <protection hidden="1"/>
    </xf>
    <xf numFmtId="0" fontId="0" fillId="0" borderId="10" xfId="0" applyBorder="1" applyAlignment="1">
      <alignment/>
    </xf>
    <xf numFmtId="0" fontId="6" fillId="7" borderId="10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Border="1" applyAlignment="1" applyProtection="1">
      <alignment/>
      <protection hidden="1"/>
    </xf>
    <xf numFmtId="0" fontId="56" fillId="0" borderId="13" xfId="0" applyFont="1" applyFill="1" applyBorder="1" applyAlignment="1" applyProtection="1">
      <alignment/>
      <protection hidden="1"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5" xfId="0" applyFont="1" applyBorder="1" applyAlignment="1" applyProtection="1">
      <alignment horizontal="center" vertical="center"/>
      <protection hidden="1"/>
    </xf>
    <xf numFmtId="0" fontId="56" fillId="0" borderId="16" xfId="0" applyFont="1" applyBorder="1" applyAlignment="1" applyProtection="1">
      <alignment horizontal="center" vertical="center"/>
      <protection hidden="1"/>
    </xf>
    <xf numFmtId="0" fontId="56" fillId="0" borderId="17" xfId="0" applyFont="1" applyBorder="1" applyAlignment="1" applyProtection="1">
      <alignment horizontal="center" vertical="center"/>
      <protection hidden="1"/>
    </xf>
    <xf numFmtId="0" fontId="56" fillId="0" borderId="10" xfId="0" applyFont="1" applyBorder="1" applyAlignment="1" applyProtection="1">
      <alignment horizontal="left" vertical="center"/>
      <protection hidden="1"/>
    </xf>
    <xf numFmtId="0" fontId="56" fillId="0" borderId="18" xfId="0" applyFont="1" applyBorder="1" applyAlignment="1" applyProtection="1">
      <alignment horizontal="left" vertical="center"/>
      <protection hidden="1"/>
    </xf>
    <xf numFmtId="0" fontId="56" fillId="0" borderId="10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9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178" fontId="10" fillId="0" borderId="10" xfId="0" applyNumberFormat="1" applyFont="1" applyBorder="1" applyAlignment="1" applyProtection="1">
      <alignment horizontal="center" vertical="center"/>
      <protection hidden="1"/>
    </xf>
    <xf numFmtId="0" fontId="15" fillId="33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hidden="1"/>
    </xf>
    <xf numFmtId="0" fontId="4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  <protection hidden="1"/>
    </xf>
    <xf numFmtId="178" fontId="10" fillId="32" borderId="13" xfId="0" applyNumberFormat="1" applyFont="1" applyFill="1" applyBorder="1" applyAlignment="1" applyProtection="1">
      <alignment horizontal="center" vertical="center" wrapText="1"/>
      <protection/>
    </xf>
    <xf numFmtId="178" fontId="10" fillId="32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7" fillId="7" borderId="21" xfId="0" applyFont="1" applyFill="1" applyBorder="1" applyAlignment="1" applyProtection="1">
      <alignment horizontal="center" vertical="center"/>
      <protection locked="0"/>
    </xf>
    <xf numFmtId="0" fontId="17" fillId="7" borderId="22" xfId="0" applyFont="1" applyFill="1" applyBorder="1" applyAlignment="1" applyProtection="1">
      <alignment horizontal="center" vertical="center"/>
      <protection locked="0"/>
    </xf>
    <xf numFmtId="0" fontId="17" fillId="7" borderId="23" xfId="0" applyFont="1" applyFill="1" applyBorder="1" applyAlignment="1" applyProtection="1">
      <alignment horizontal="center" vertical="center"/>
      <protection locked="0"/>
    </xf>
    <xf numFmtId="9" fontId="6" fillId="7" borderId="21" xfId="0" applyNumberFormat="1" applyFont="1" applyFill="1" applyBorder="1" applyAlignment="1" applyProtection="1">
      <alignment horizontal="center" vertical="center"/>
      <protection locked="0"/>
    </xf>
    <xf numFmtId="9" fontId="6" fillId="7" borderId="22" xfId="0" applyNumberFormat="1" applyFont="1" applyFill="1" applyBorder="1" applyAlignment="1" applyProtection="1">
      <alignment horizontal="center" vertical="center"/>
      <protection locked="0"/>
    </xf>
    <xf numFmtId="9" fontId="6" fillId="7" borderId="23" xfId="0" applyNumberFormat="1" applyFont="1" applyFill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 applyProtection="1">
      <alignment horizontal="center" vertical="center" textRotation="90"/>
      <protection hidden="1"/>
    </xf>
    <xf numFmtId="178" fontId="5" fillId="7" borderId="21" xfId="0" applyNumberFormat="1" applyFont="1" applyFill="1" applyBorder="1" applyAlignment="1" applyProtection="1">
      <alignment horizontal="right"/>
      <protection locked="0"/>
    </xf>
    <xf numFmtId="178" fontId="5" fillId="7" borderId="22" xfId="0" applyNumberFormat="1" applyFont="1" applyFill="1" applyBorder="1" applyAlignment="1" applyProtection="1">
      <alignment horizontal="right"/>
      <protection locked="0"/>
    </xf>
    <xf numFmtId="178" fontId="5" fillId="7" borderId="24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8" fillId="7" borderId="10" xfId="0" applyFont="1" applyFill="1" applyBorder="1" applyAlignment="1" applyProtection="1">
      <alignment horizontal="center" vertical="center" wrapText="1"/>
      <protection locked="0"/>
    </xf>
    <xf numFmtId="0" fontId="14" fillId="7" borderId="10" xfId="0" applyFont="1" applyFill="1" applyBorder="1" applyAlignment="1" applyProtection="1">
      <alignment horizontal="center" vertical="center" wrapText="1"/>
      <protection locked="0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7" fillId="7" borderId="1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32" borderId="10" xfId="0" applyFont="1" applyFill="1" applyBorder="1" applyAlignment="1" applyProtection="1">
      <alignment horizontal="center" vertical="center"/>
      <protection locked="0"/>
    </xf>
    <xf numFmtId="0" fontId="12" fillId="33" borderId="28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11" fillId="34" borderId="29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11" fillId="34" borderId="31" xfId="0" applyFont="1" applyFill="1" applyBorder="1" applyAlignment="1">
      <alignment horizontal="center"/>
    </xf>
    <xf numFmtId="0" fontId="20" fillId="7" borderId="10" xfId="0" applyFont="1" applyFill="1" applyBorder="1" applyAlignment="1">
      <alignment/>
    </xf>
    <xf numFmtId="0" fontId="11" fillId="7" borderId="11" xfId="0" applyFont="1" applyFill="1" applyBorder="1" applyAlignment="1">
      <alignment vertical="center"/>
    </xf>
    <xf numFmtId="181" fontId="20" fillId="7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9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4.57421875" style="0" customWidth="1"/>
  </cols>
  <sheetData>
    <row r="1" spans="1:7" ht="15" thickTop="1">
      <c r="A1" s="19" t="s">
        <v>95</v>
      </c>
      <c r="B1" s="20"/>
      <c r="C1" s="20"/>
      <c r="D1" s="20"/>
      <c r="E1" s="20"/>
      <c r="F1" s="20"/>
      <c r="G1" s="21"/>
    </row>
    <row r="2" spans="1:7" ht="14.25">
      <c r="A2" s="15">
        <v>1</v>
      </c>
      <c r="B2" s="22" t="s">
        <v>92</v>
      </c>
      <c r="C2" s="22"/>
      <c r="D2" s="22"/>
      <c r="E2" s="22"/>
      <c r="F2" s="22"/>
      <c r="G2" s="23"/>
    </row>
    <row r="3" spans="1:7" ht="14.25">
      <c r="A3" s="15">
        <v>2</v>
      </c>
      <c r="B3" s="22" t="s">
        <v>93</v>
      </c>
      <c r="C3" s="22"/>
      <c r="D3" s="22"/>
      <c r="E3" s="22"/>
      <c r="F3" s="22"/>
      <c r="G3" s="23"/>
    </row>
    <row r="4" spans="1:7" ht="14.25">
      <c r="A4" s="15">
        <v>3</v>
      </c>
      <c r="B4" s="22" t="s">
        <v>94</v>
      </c>
      <c r="C4" s="22"/>
      <c r="D4" s="22"/>
      <c r="E4" s="22"/>
      <c r="F4" s="22"/>
      <c r="G4" s="23"/>
    </row>
    <row r="5" spans="1:7" ht="14.25">
      <c r="A5" s="16">
        <v>4</v>
      </c>
      <c r="B5" s="24" t="s">
        <v>96</v>
      </c>
      <c r="C5" s="24"/>
      <c r="D5" s="24"/>
      <c r="E5" s="24"/>
      <c r="F5" s="24"/>
      <c r="G5" s="25"/>
    </row>
    <row r="6" spans="1:7" ht="14.25">
      <c r="A6" s="17"/>
      <c r="B6" s="24"/>
      <c r="C6" s="24"/>
      <c r="D6" s="24"/>
      <c r="E6" s="24"/>
      <c r="F6" s="24"/>
      <c r="G6" s="25"/>
    </row>
    <row r="7" spans="1:7" ht="15" thickBot="1">
      <c r="A7" s="18">
        <v>5</v>
      </c>
      <c r="B7" s="26" t="s">
        <v>98</v>
      </c>
      <c r="C7" s="26"/>
      <c r="D7" s="26"/>
      <c r="E7" s="26"/>
      <c r="F7" s="26"/>
      <c r="G7" s="27"/>
    </row>
    <row r="8" ht="15" thickTop="1"/>
    <row r="9" ht="14.25">
      <c r="H9" t="s">
        <v>97</v>
      </c>
    </row>
  </sheetData>
  <sheetProtection/>
  <mergeCells count="6">
    <mergeCell ref="A1:G1"/>
    <mergeCell ref="B2:G2"/>
    <mergeCell ref="B3:G3"/>
    <mergeCell ref="B4:G4"/>
    <mergeCell ref="B5:G6"/>
    <mergeCell ref="B7:G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57"/>
  <sheetViews>
    <sheetView showGridLines="0" showRowColHeaders="0" tabSelected="1" zoomScale="120" zoomScaleNormal="120" zoomScalePageLayoutView="0" workbookViewId="0" topLeftCell="A5">
      <selection activeCell="S11" sqref="S11"/>
    </sheetView>
  </sheetViews>
  <sheetFormatPr defaultColWidth="9.140625" defaultRowHeight="15"/>
  <cols>
    <col min="1" max="2" width="2.00390625" style="0" customWidth="1"/>
    <col min="3" max="3" width="7.8515625" style="0" customWidth="1"/>
    <col min="4" max="4" width="7.421875" style="0" customWidth="1"/>
    <col min="5" max="6" width="6.8515625" style="0" customWidth="1"/>
    <col min="7" max="7" width="5.8515625" style="0" customWidth="1"/>
    <col min="8" max="8" width="5.28125" style="0" customWidth="1"/>
    <col min="9" max="10" width="7.28125" style="0" customWidth="1"/>
    <col min="11" max="11" width="9.57421875" style="0" customWidth="1"/>
    <col min="12" max="12" width="6.8515625" style="0" customWidth="1"/>
    <col min="13" max="13" width="6.28125" style="0" customWidth="1"/>
    <col min="14" max="14" width="0.5625" style="0" customWidth="1"/>
    <col min="15" max="15" width="8.28125" style="0" customWidth="1"/>
    <col min="16" max="16" width="10.8515625" style="0" customWidth="1"/>
    <col min="17" max="17" width="0.5625" style="0" customWidth="1"/>
    <col min="18" max="18" width="8.00390625" style="0" customWidth="1"/>
  </cols>
  <sheetData>
    <row r="1" spans="1:18" ht="23.25" customHeight="1" thickTop="1">
      <c r="A1" s="46" t="s">
        <v>91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</row>
    <row r="2" spans="1:18" ht="15.75" customHeight="1">
      <c r="A2" s="55" t="s">
        <v>69</v>
      </c>
      <c r="B2" s="13">
        <v>1</v>
      </c>
      <c r="C2" s="59" t="s">
        <v>53</v>
      </c>
      <c r="D2" s="59"/>
      <c r="E2" s="59"/>
      <c r="F2" s="49" t="s">
        <v>77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18" ht="15" customHeight="1">
      <c r="A3" s="55"/>
      <c r="B3" s="13">
        <v>2</v>
      </c>
      <c r="C3" s="60" t="s">
        <v>54</v>
      </c>
      <c r="D3" s="60"/>
      <c r="E3" s="60"/>
      <c r="F3" s="52" t="s">
        <v>78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</row>
    <row r="4" spans="1:18" ht="15" customHeight="1">
      <c r="A4" s="55"/>
      <c r="B4" s="13">
        <v>3</v>
      </c>
      <c r="C4" s="61" t="s">
        <v>57</v>
      </c>
      <c r="D4" s="61"/>
      <c r="E4" s="61"/>
      <c r="F4" s="52" t="s">
        <v>79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4"/>
    </row>
    <row r="5" spans="1:18" ht="16.5" customHeight="1">
      <c r="A5" s="55"/>
      <c r="B5" s="4">
        <v>4</v>
      </c>
      <c r="C5" s="72" t="s">
        <v>76</v>
      </c>
      <c r="D5" s="72"/>
      <c r="E5" s="72"/>
      <c r="F5" s="56">
        <v>61000</v>
      </c>
      <c r="G5" s="57"/>
      <c r="H5" s="57"/>
      <c r="I5" s="57"/>
      <c r="J5" s="57"/>
      <c r="K5" s="57"/>
      <c r="L5" s="57"/>
      <c r="M5" s="58"/>
      <c r="N5" s="10"/>
      <c r="O5" s="11" t="s">
        <v>65</v>
      </c>
      <c r="P5" s="12">
        <f>ROUND(IF(I55&gt;900000,ROUND(G55,-1)*0.3,IF(I55&gt;600000,ROUND(G55,-1)*0.2,IF(I55&gt;280000,ROUND(G55,-1)*0.1,0))),0)</f>
        <v>27288</v>
      </c>
      <c r="Q5" s="73"/>
      <c r="R5" s="74"/>
    </row>
    <row r="6" spans="1:18" ht="15.75" customHeight="1">
      <c r="A6" s="55"/>
      <c r="B6" s="71" t="s">
        <v>64</v>
      </c>
      <c r="C6" s="63"/>
      <c r="D6" s="63"/>
      <c r="E6" s="69" t="s">
        <v>65</v>
      </c>
      <c r="F6" s="70"/>
      <c r="G6" s="70"/>
      <c r="H6" s="70"/>
      <c r="I6" s="62" t="s">
        <v>71</v>
      </c>
      <c r="J6" s="63"/>
      <c r="K6" s="64" t="s">
        <v>80</v>
      </c>
      <c r="L6" s="65"/>
      <c r="M6" s="65"/>
      <c r="N6" s="2"/>
      <c r="O6" s="6" t="s">
        <v>66</v>
      </c>
      <c r="P6" s="6">
        <f>ROUND(IF(I55&gt;900000,ROUND(G55,-1)*0.3,IF(I55&gt;600000,ROUND(G55,-1)*0.2,IF(I55&gt;290000,ROUND(G55,-1)*0.1,0))),0)</f>
        <v>27288</v>
      </c>
      <c r="Q6" s="73"/>
      <c r="R6" s="74"/>
    </row>
    <row r="7" spans="1:18" ht="18" customHeight="1">
      <c r="A7" s="28" t="s">
        <v>0</v>
      </c>
      <c r="B7" s="29"/>
      <c r="C7" s="29" t="s">
        <v>9</v>
      </c>
      <c r="D7" s="29" t="s">
        <v>5</v>
      </c>
      <c r="E7" s="29"/>
      <c r="F7" s="29" t="s">
        <v>7</v>
      </c>
      <c r="G7" s="29"/>
      <c r="H7" s="29"/>
      <c r="I7" s="29"/>
      <c r="J7" s="29"/>
      <c r="K7" s="29" t="s">
        <v>58</v>
      </c>
      <c r="L7" s="29"/>
      <c r="M7" s="29"/>
      <c r="N7" s="29"/>
      <c r="O7" s="76" t="s">
        <v>55</v>
      </c>
      <c r="P7" s="75" t="s">
        <v>75</v>
      </c>
      <c r="Q7" s="8"/>
      <c r="R7" s="45" t="s">
        <v>74</v>
      </c>
    </row>
    <row r="8" spans="1:18" ht="15.75" customHeight="1">
      <c r="A8" s="28"/>
      <c r="B8" s="29"/>
      <c r="C8" s="29"/>
      <c r="D8" s="1" t="s">
        <v>1</v>
      </c>
      <c r="E8" s="1" t="s">
        <v>4</v>
      </c>
      <c r="F8" s="1" t="s">
        <v>1</v>
      </c>
      <c r="G8" s="1" t="s">
        <v>2</v>
      </c>
      <c r="H8" s="1" t="s">
        <v>3</v>
      </c>
      <c r="I8" s="1" t="s">
        <v>6</v>
      </c>
      <c r="J8" s="1" t="s">
        <v>4</v>
      </c>
      <c r="K8" s="1" t="s">
        <v>1</v>
      </c>
      <c r="L8" s="1" t="s">
        <v>4</v>
      </c>
      <c r="M8" s="29" t="s">
        <v>8</v>
      </c>
      <c r="N8" s="29"/>
      <c r="O8" s="76"/>
      <c r="P8" s="75"/>
      <c r="Q8" s="8"/>
      <c r="R8" s="45"/>
    </row>
    <row r="9" spans="1:18" ht="15" customHeight="1">
      <c r="A9" s="28">
        <v>1</v>
      </c>
      <c r="B9" s="29"/>
      <c r="C9" s="1" t="s">
        <v>10</v>
      </c>
      <c r="D9" s="14">
        <v>32260</v>
      </c>
      <c r="E9" s="1">
        <f aca="true" t="shared" si="0" ref="E9:E14">ROUND(D9*0%,0)</f>
        <v>0</v>
      </c>
      <c r="F9" s="14">
        <v>12375</v>
      </c>
      <c r="G9" s="1">
        <f>ROUND(F9*50%,0)</f>
        <v>6188</v>
      </c>
      <c r="H9" s="1">
        <v>0</v>
      </c>
      <c r="I9" s="1">
        <f>F9+G9+H9</f>
        <v>18563</v>
      </c>
      <c r="J9" s="1">
        <f aca="true" t="shared" si="1" ref="J9:J14">ROUND(I9*24%,0)</f>
        <v>4455</v>
      </c>
      <c r="K9" s="1">
        <f>D9-I9</f>
        <v>13697</v>
      </c>
      <c r="L9" s="1">
        <f>E9-J9</f>
        <v>-4455</v>
      </c>
      <c r="M9" s="29">
        <f>SUM(K9,L9)</f>
        <v>9242</v>
      </c>
      <c r="N9" s="29"/>
      <c r="O9" s="1">
        <f>M9</f>
        <v>9242</v>
      </c>
      <c r="P9" s="83">
        <v>4</v>
      </c>
      <c r="Q9" s="84"/>
      <c r="R9" s="85">
        <v>38871</v>
      </c>
    </row>
    <row r="10" spans="1:18" ht="15" customHeight="1">
      <c r="A10" s="28">
        <v>2</v>
      </c>
      <c r="B10" s="29"/>
      <c r="C10" s="1" t="s">
        <v>11</v>
      </c>
      <c r="D10" s="14">
        <v>32260</v>
      </c>
      <c r="E10" s="1">
        <f t="shared" si="0"/>
        <v>0</v>
      </c>
      <c r="F10" s="14">
        <v>12375</v>
      </c>
      <c r="G10" s="1">
        <f aca="true" t="shared" si="2" ref="G10:G51">ROUND(F10*50%,0)</f>
        <v>6188</v>
      </c>
      <c r="H10" s="1">
        <v>0</v>
      </c>
      <c r="I10" s="1">
        <f aca="true" t="shared" si="3" ref="I10:I51">F10+G10+H10</f>
        <v>18563</v>
      </c>
      <c r="J10" s="1">
        <f t="shared" si="1"/>
        <v>4455</v>
      </c>
      <c r="K10" s="1">
        <f aca="true" t="shared" si="4" ref="K10:L51">D10-I10</f>
        <v>13697</v>
      </c>
      <c r="L10" s="1">
        <f t="shared" si="4"/>
        <v>-4455</v>
      </c>
      <c r="M10" s="29">
        <f>SUM(K10,L10)</f>
        <v>9242</v>
      </c>
      <c r="N10" s="29"/>
      <c r="O10" s="1">
        <f aca="true" t="shared" si="5" ref="O10:O51">M10</f>
        <v>9242</v>
      </c>
      <c r="P10" s="83">
        <v>15</v>
      </c>
      <c r="Q10" s="84"/>
      <c r="R10" s="85" t="s">
        <v>81</v>
      </c>
    </row>
    <row r="11" spans="1:18" ht="15" customHeight="1">
      <c r="A11" s="28">
        <v>3</v>
      </c>
      <c r="B11" s="29"/>
      <c r="C11" s="1" t="s">
        <v>12</v>
      </c>
      <c r="D11" s="14">
        <v>32260</v>
      </c>
      <c r="E11" s="1">
        <f t="shared" si="0"/>
        <v>0</v>
      </c>
      <c r="F11" s="14">
        <v>12375</v>
      </c>
      <c r="G11" s="1">
        <f t="shared" si="2"/>
        <v>6188</v>
      </c>
      <c r="H11" s="1">
        <v>0</v>
      </c>
      <c r="I11" s="1">
        <f t="shared" si="3"/>
        <v>18563</v>
      </c>
      <c r="J11" s="1">
        <f t="shared" si="1"/>
        <v>4455</v>
      </c>
      <c r="K11" s="1">
        <f t="shared" si="4"/>
        <v>13697</v>
      </c>
      <c r="L11" s="1">
        <f t="shared" si="4"/>
        <v>-4455</v>
      </c>
      <c r="M11" s="29">
        <f>SUM(K11,L11)</f>
        <v>9242</v>
      </c>
      <c r="N11" s="29"/>
      <c r="O11" s="1">
        <f t="shared" si="5"/>
        <v>9242</v>
      </c>
      <c r="P11" s="83">
        <v>1</v>
      </c>
      <c r="Q11" s="84"/>
      <c r="R11" s="85" t="s">
        <v>82</v>
      </c>
    </row>
    <row r="12" spans="1:18" ht="15" customHeight="1">
      <c r="A12" s="28">
        <v>4</v>
      </c>
      <c r="B12" s="29"/>
      <c r="C12" s="1" t="s">
        <v>13</v>
      </c>
      <c r="D12" s="14">
        <v>32260</v>
      </c>
      <c r="E12" s="1">
        <f t="shared" si="0"/>
        <v>0</v>
      </c>
      <c r="F12" s="14">
        <v>12375</v>
      </c>
      <c r="G12" s="1">
        <f t="shared" si="2"/>
        <v>6188</v>
      </c>
      <c r="H12" s="1">
        <v>0</v>
      </c>
      <c r="I12" s="1">
        <f t="shared" si="3"/>
        <v>18563</v>
      </c>
      <c r="J12" s="1">
        <f t="shared" si="1"/>
        <v>4455</v>
      </c>
      <c r="K12" s="1">
        <f t="shared" si="4"/>
        <v>13697</v>
      </c>
      <c r="L12" s="1">
        <f t="shared" si="4"/>
        <v>-4455</v>
      </c>
      <c r="M12" s="29">
        <f aca="true" t="shared" si="6" ref="M12:M51">SUM(K12,L12)</f>
        <v>9242</v>
      </c>
      <c r="N12" s="29"/>
      <c r="O12" s="1">
        <f t="shared" si="5"/>
        <v>9242</v>
      </c>
      <c r="P12" s="83">
        <v>4</v>
      </c>
      <c r="Q12" s="84"/>
      <c r="R12" s="85">
        <v>38781</v>
      </c>
    </row>
    <row r="13" spans="1:18" ht="15" customHeight="1">
      <c r="A13" s="28">
        <v>5</v>
      </c>
      <c r="B13" s="29"/>
      <c r="C13" s="1" t="s">
        <v>14</v>
      </c>
      <c r="D13" s="14">
        <v>32260</v>
      </c>
      <c r="E13" s="1">
        <f t="shared" si="0"/>
        <v>0</v>
      </c>
      <c r="F13" s="14">
        <v>12375</v>
      </c>
      <c r="G13" s="1">
        <f t="shared" si="2"/>
        <v>6188</v>
      </c>
      <c r="H13" s="1">
        <v>0</v>
      </c>
      <c r="I13" s="1">
        <f t="shared" si="3"/>
        <v>18563</v>
      </c>
      <c r="J13" s="1">
        <f t="shared" si="1"/>
        <v>4455</v>
      </c>
      <c r="K13" s="1">
        <f t="shared" si="4"/>
        <v>13697</v>
      </c>
      <c r="L13" s="1">
        <f t="shared" si="4"/>
        <v>-4455</v>
      </c>
      <c r="M13" s="29">
        <f t="shared" si="6"/>
        <v>9242</v>
      </c>
      <c r="N13" s="29"/>
      <c r="O13" s="1">
        <f t="shared" si="5"/>
        <v>9242</v>
      </c>
      <c r="P13" s="83">
        <v>1</v>
      </c>
      <c r="Q13" s="84"/>
      <c r="R13" s="85">
        <v>38904</v>
      </c>
    </row>
    <row r="14" spans="1:18" ht="15" customHeight="1">
      <c r="A14" s="28">
        <v>6</v>
      </c>
      <c r="B14" s="29"/>
      <c r="C14" s="1" t="s">
        <v>15</v>
      </c>
      <c r="D14" s="14">
        <v>32260</v>
      </c>
      <c r="E14" s="1">
        <f t="shared" si="0"/>
        <v>0</v>
      </c>
      <c r="F14" s="14">
        <v>12375</v>
      </c>
      <c r="G14" s="1">
        <f t="shared" si="2"/>
        <v>6188</v>
      </c>
      <c r="H14" s="1">
        <v>0</v>
      </c>
      <c r="I14" s="1">
        <f t="shared" si="3"/>
        <v>18563</v>
      </c>
      <c r="J14" s="1">
        <f t="shared" si="1"/>
        <v>4455</v>
      </c>
      <c r="K14" s="1">
        <f t="shared" si="4"/>
        <v>13697</v>
      </c>
      <c r="L14" s="1">
        <f t="shared" si="4"/>
        <v>-4455</v>
      </c>
      <c r="M14" s="29">
        <f t="shared" si="6"/>
        <v>9242</v>
      </c>
      <c r="N14" s="29"/>
      <c r="O14" s="1">
        <f t="shared" si="5"/>
        <v>9242</v>
      </c>
      <c r="P14" s="83">
        <v>1</v>
      </c>
      <c r="Q14" s="84"/>
      <c r="R14" s="85">
        <v>38905</v>
      </c>
    </row>
    <row r="15" spans="1:18" ht="15" customHeight="1">
      <c r="A15" s="28">
        <v>7</v>
      </c>
      <c r="B15" s="29"/>
      <c r="C15" s="1" t="s">
        <v>16</v>
      </c>
      <c r="D15" s="14">
        <v>32260</v>
      </c>
      <c r="E15" s="1">
        <f aca="true" t="shared" si="7" ref="E15:E20">ROUND(D15*2%,0)</f>
        <v>645</v>
      </c>
      <c r="F15" s="14">
        <v>12375</v>
      </c>
      <c r="G15" s="1">
        <f t="shared" si="2"/>
        <v>6188</v>
      </c>
      <c r="H15" s="1">
        <v>0</v>
      </c>
      <c r="I15" s="1">
        <f t="shared" si="3"/>
        <v>18563</v>
      </c>
      <c r="J15" s="1">
        <f aca="true" t="shared" si="8" ref="J15:J20">ROUND(I15*29%,0)</f>
        <v>5383</v>
      </c>
      <c r="K15" s="1">
        <f t="shared" si="4"/>
        <v>13697</v>
      </c>
      <c r="L15" s="1">
        <f t="shared" si="4"/>
        <v>-4738</v>
      </c>
      <c r="M15" s="29">
        <f t="shared" si="6"/>
        <v>8959</v>
      </c>
      <c r="N15" s="29"/>
      <c r="O15" s="1">
        <f t="shared" si="5"/>
        <v>8959</v>
      </c>
      <c r="P15" s="83">
        <v>8</v>
      </c>
      <c r="Q15" s="84"/>
      <c r="R15" s="85">
        <v>38784</v>
      </c>
    </row>
    <row r="16" spans="1:18" ht="15" customHeight="1">
      <c r="A16" s="28">
        <v>8</v>
      </c>
      <c r="B16" s="29"/>
      <c r="C16" s="1" t="s">
        <v>17</v>
      </c>
      <c r="D16" s="14">
        <v>32260</v>
      </c>
      <c r="E16" s="1">
        <f t="shared" si="7"/>
        <v>645</v>
      </c>
      <c r="F16" s="14">
        <v>12375</v>
      </c>
      <c r="G16" s="1">
        <f t="shared" si="2"/>
        <v>6188</v>
      </c>
      <c r="H16" s="1">
        <v>0</v>
      </c>
      <c r="I16" s="1">
        <f t="shared" si="3"/>
        <v>18563</v>
      </c>
      <c r="J16" s="1">
        <f t="shared" si="8"/>
        <v>5383</v>
      </c>
      <c r="K16" s="1">
        <f t="shared" si="4"/>
        <v>13697</v>
      </c>
      <c r="L16" s="1">
        <f t="shared" si="4"/>
        <v>-4738</v>
      </c>
      <c r="M16" s="29">
        <f t="shared" si="6"/>
        <v>8959</v>
      </c>
      <c r="N16" s="29"/>
      <c r="O16" s="1">
        <f t="shared" si="5"/>
        <v>8959</v>
      </c>
      <c r="P16" s="83">
        <v>4</v>
      </c>
      <c r="Q16" s="84"/>
      <c r="R16" s="85">
        <v>38846</v>
      </c>
    </row>
    <row r="17" spans="1:18" ht="15" customHeight="1">
      <c r="A17" s="28">
        <v>9</v>
      </c>
      <c r="B17" s="29"/>
      <c r="C17" s="1" t="s">
        <v>18</v>
      </c>
      <c r="D17" s="14">
        <v>32260</v>
      </c>
      <c r="E17" s="1">
        <f t="shared" si="7"/>
        <v>645</v>
      </c>
      <c r="F17" s="14">
        <v>12375</v>
      </c>
      <c r="G17" s="1">
        <f t="shared" si="2"/>
        <v>6188</v>
      </c>
      <c r="H17" s="1">
        <v>0</v>
      </c>
      <c r="I17" s="1">
        <f t="shared" si="3"/>
        <v>18563</v>
      </c>
      <c r="J17" s="1">
        <f t="shared" si="8"/>
        <v>5383</v>
      </c>
      <c r="K17" s="1">
        <f t="shared" si="4"/>
        <v>13697</v>
      </c>
      <c r="L17" s="1">
        <f t="shared" si="4"/>
        <v>-4738</v>
      </c>
      <c r="M17" s="29">
        <f t="shared" si="6"/>
        <v>8959</v>
      </c>
      <c r="N17" s="29"/>
      <c r="O17" s="1">
        <f t="shared" si="5"/>
        <v>8959</v>
      </c>
      <c r="P17" s="83">
        <v>2</v>
      </c>
      <c r="Q17" s="84"/>
      <c r="R17" s="85" t="s">
        <v>83</v>
      </c>
    </row>
    <row r="18" spans="1:18" ht="15" customHeight="1">
      <c r="A18" s="28">
        <v>10</v>
      </c>
      <c r="B18" s="29"/>
      <c r="C18" s="1" t="s">
        <v>19</v>
      </c>
      <c r="D18" s="14">
        <v>32260</v>
      </c>
      <c r="E18" s="1">
        <f t="shared" si="7"/>
        <v>645</v>
      </c>
      <c r="F18" s="14">
        <v>12375</v>
      </c>
      <c r="G18" s="1">
        <f t="shared" si="2"/>
        <v>6188</v>
      </c>
      <c r="H18" s="1">
        <v>0</v>
      </c>
      <c r="I18" s="1">
        <f>F18+G18+H18</f>
        <v>18563</v>
      </c>
      <c r="J18" s="1">
        <f t="shared" si="8"/>
        <v>5383</v>
      </c>
      <c r="K18" s="1">
        <f t="shared" si="4"/>
        <v>13697</v>
      </c>
      <c r="L18" s="1">
        <f t="shared" si="4"/>
        <v>-4738</v>
      </c>
      <c r="M18" s="29">
        <f t="shared" si="6"/>
        <v>8959</v>
      </c>
      <c r="N18" s="29"/>
      <c r="O18" s="1">
        <f t="shared" si="5"/>
        <v>8959</v>
      </c>
      <c r="P18" s="83">
        <v>5</v>
      </c>
      <c r="Q18" s="84"/>
      <c r="R18" s="85">
        <v>38787</v>
      </c>
    </row>
    <row r="19" spans="1:18" ht="15" customHeight="1">
      <c r="A19" s="28">
        <v>11</v>
      </c>
      <c r="B19" s="29"/>
      <c r="C19" s="1" t="s">
        <v>20</v>
      </c>
      <c r="D19" s="14">
        <v>32260</v>
      </c>
      <c r="E19" s="1">
        <f t="shared" si="7"/>
        <v>645</v>
      </c>
      <c r="F19" s="14">
        <v>12375</v>
      </c>
      <c r="G19" s="1">
        <f t="shared" si="2"/>
        <v>6188</v>
      </c>
      <c r="H19" s="1">
        <f aca="true" t="shared" si="9" ref="H19:H51">ROUND((F19+G19)*5%,0)</f>
        <v>928</v>
      </c>
      <c r="I19" s="1">
        <f t="shared" si="3"/>
        <v>19491</v>
      </c>
      <c r="J19" s="1">
        <f t="shared" si="8"/>
        <v>5652</v>
      </c>
      <c r="K19" s="1">
        <f t="shared" si="4"/>
        <v>12769</v>
      </c>
      <c r="L19" s="1">
        <f t="shared" si="4"/>
        <v>-5007</v>
      </c>
      <c r="M19" s="29">
        <f t="shared" si="6"/>
        <v>7762</v>
      </c>
      <c r="N19" s="29"/>
      <c r="O19" s="1">
        <f t="shared" si="5"/>
        <v>7762</v>
      </c>
      <c r="P19" s="83">
        <v>6</v>
      </c>
      <c r="Q19" s="84"/>
      <c r="R19" s="85" t="s">
        <v>84</v>
      </c>
    </row>
    <row r="20" spans="1:18" ht="15" customHeight="1">
      <c r="A20" s="28">
        <v>12</v>
      </c>
      <c r="B20" s="29"/>
      <c r="C20" s="1" t="s">
        <v>21</v>
      </c>
      <c r="D20" s="14">
        <v>32260</v>
      </c>
      <c r="E20" s="1">
        <f t="shared" si="7"/>
        <v>645</v>
      </c>
      <c r="F20" s="14">
        <v>12375</v>
      </c>
      <c r="G20" s="1">
        <f>ROUND(F20*50%,0)</f>
        <v>6188</v>
      </c>
      <c r="H20" s="1">
        <f>ROUND((F20+G20)*5%,0)</f>
        <v>928</v>
      </c>
      <c r="I20" s="1">
        <f>F20+G20+H20</f>
        <v>19491</v>
      </c>
      <c r="J20" s="1">
        <f t="shared" si="8"/>
        <v>5652</v>
      </c>
      <c r="K20" s="1">
        <f t="shared" si="4"/>
        <v>12769</v>
      </c>
      <c r="L20" s="1">
        <f t="shared" si="4"/>
        <v>-5007</v>
      </c>
      <c r="M20" s="29">
        <f t="shared" si="6"/>
        <v>7762</v>
      </c>
      <c r="N20" s="29"/>
      <c r="O20" s="1">
        <f t="shared" si="5"/>
        <v>7762</v>
      </c>
      <c r="P20" s="83">
        <v>17</v>
      </c>
      <c r="Q20" s="84"/>
      <c r="R20" s="85" t="s">
        <v>85</v>
      </c>
    </row>
    <row r="21" spans="1:18" ht="15" customHeight="1">
      <c r="A21" s="28">
        <v>13</v>
      </c>
      <c r="B21" s="29"/>
      <c r="C21" s="1" t="s">
        <v>22</v>
      </c>
      <c r="D21" s="14">
        <v>32260</v>
      </c>
      <c r="E21" s="1">
        <f aca="true" t="shared" si="10" ref="E21:E26">ROUND(D21*6%,0)</f>
        <v>1936</v>
      </c>
      <c r="F21" s="14">
        <v>12375</v>
      </c>
      <c r="G21" s="1">
        <f t="shared" si="2"/>
        <v>6188</v>
      </c>
      <c r="H21" s="1">
        <f t="shared" si="9"/>
        <v>928</v>
      </c>
      <c r="I21" s="1">
        <f t="shared" si="3"/>
        <v>19491</v>
      </c>
      <c r="J21" s="1">
        <f aca="true" t="shared" si="11" ref="J21:J26">ROUND(I21*35%,0)</f>
        <v>6822</v>
      </c>
      <c r="K21" s="1">
        <f t="shared" si="4"/>
        <v>12769</v>
      </c>
      <c r="L21" s="1">
        <f t="shared" si="4"/>
        <v>-4886</v>
      </c>
      <c r="M21" s="29">
        <f t="shared" si="6"/>
        <v>7883</v>
      </c>
      <c r="N21" s="29"/>
      <c r="O21" s="1">
        <f t="shared" si="5"/>
        <v>7883</v>
      </c>
      <c r="P21" s="83">
        <v>16</v>
      </c>
      <c r="Q21" s="84"/>
      <c r="R21" s="85" t="s">
        <v>85</v>
      </c>
    </row>
    <row r="22" spans="1:18" ht="15" customHeight="1">
      <c r="A22" s="28">
        <v>14</v>
      </c>
      <c r="B22" s="29"/>
      <c r="C22" s="1" t="s">
        <v>23</v>
      </c>
      <c r="D22" s="14">
        <v>32260</v>
      </c>
      <c r="E22" s="1">
        <f t="shared" si="10"/>
        <v>1936</v>
      </c>
      <c r="F22" s="14">
        <v>12375</v>
      </c>
      <c r="G22" s="1">
        <f t="shared" si="2"/>
        <v>6188</v>
      </c>
      <c r="H22" s="1">
        <f t="shared" si="9"/>
        <v>928</v>
      </c>
      <c r="I22" s="1">
        <f t="shared" si="3"/>
        <v>19491</v>
      </c>
      <c r="J22" s="1">
        <f t="shared" si="11"/>
        <v>6822</v>
      </c>
      <c r="K22" s="1">
        <f t="shared" si="4"/>
        <v>12769</v>
      </c>
      <c r="L22" s="1">
        <f t="shared" si="4"/>
        <v>-4886</v>
      </c>
      <c r="M22" s="29">
        <f t="shared" si="6"/>
        <v>7883</v>
      </c>
      <c r="N22" s="29"/>
      <c r="O22" s="1">
        <f t="shared" si="5"/>
        <v>7883</v>
      </c>
      <c r="P22" s="83">
        <v>55</v>
      </c>
      <c r="Q22" s="84"/>
      <c r="R22" s="85" t="s">
        <v>86</v>
      </c>
    </row>
    <row r="23" spans="1:18" ht="15" customHeight="1">
      <c r="A23" s="28">
        <v>15</v>
      </c>
      <c r="B23" s="29"/>
      <c r="C23" s="1" t="s">
        <v>24</v>
      </c>
      <c r="D23" s="14">
        <v>32260</v>
      </c>
      <c r="E23" s="1">
        <f t="shared" si="10"/>
        <v>1936</v>
      </c>
      <c r="F23" s="14">
        <v>12375</v>
      </c>
      <c r="G23" s="1">
        <f t="shared" si="2"/>
        <v>6188</v>
      </c>
      <c r="H23" s="1">
        <f t="shared" si="9"/>
        <v>928</v>
      </c>
      <c r="I23" s="1">
        <f t="shared" si="3"/>
        <v>19491</v>
      </c>
      <c r="J23" s="1">
        <f t="shared" si="11"/>
        <v>6822</v>
      </c>
      <c r="K23" s="1">
        <f t="shared" si="4"/>
        <v>12769</v>
      </c>
      <c r="L23" s="1">
        <f t="shared" si="4"/>
        <v>-4886</v>
      </c>
      <c r="M23" s="29">
        <f t="shared" si="6"/>
        <v>7883</v>
      </c>
      <c r="N23" s="29"/>
      <c r="O23" s="1">
        <f t="shared" si="5"/>
        <v>7883</v>
      </c>
      <c r="P23" s="83">
        <v>6</v>
      </c>
      <c r="Q23" s="84"/>
      <c r="R23" s="85" t="s">
        <v>87</v>
      </c>
    </row>
    <row r="24" spans="1:18" ht="15" customHeight="1">
      <c r="A24" s="28">
        <v>16</v>
      </c>
      <c r="B24" s="29"/>
      <c r="C24" s="1" t="s">
        <v>25</v>
      </c>
      <c r="D24" s="14">
        <v>32260</v>
      </c>
      <c r="E24" s="1">
        <f t="shared" si="10"/>
        <v>1936</v>
      </c>
      <c r="F24" s="14">
        <v>12375</v>
      </c>
      <c r="G24" s="1">
        <f t="shared" si="2"/>
        <v>6188</v>
      </c>
      <c r="H24" s="1">
        <f t="shared" si="9"/>
        <v>928</v>
      </c>
      <c r="I24" s="1">
        <f t="shared" si="3"/>
        <v>19491</v>
      </c>
      <c r="J24" s="1">
        <f t="shared" si="11"/>
        <v>6822</v>
      </c>
      <c r="K24" s="1">
        <f t="shared" si="4"/>
        <v>12769</v>
      </c>
      <c r="L24" s="1">
        <f t="shared" si="4"/>
        <v>-4886</v>
      </c>
      <c r="M24" s="29">
        <f t="shared" si="6"/>
        <v>7883</v>
      </c>
      <c r="N24" s="29"/>
      <c r="O24" s="1">
        <f t="shared" si="5"/>
        <v>7883</v>
      </c>
      <c r="P24" s="83">
        <v>5</v>
      </c>
      <c r="Q24" s="84"/>
      <c r="R24" s="85">
        <v>39177</v>
      </c>
    </row>
    <row r="25" spans="1:18" ht="15" customHeight="1">
      <c r="A25" s="28">
        <v>17</v>
      </c>
      <c r="B25" s="29"/>
      <c r="C25" s="1" t="s">
        <v>26</v>
      </c>
      <c r="D25" s="14">
        <v>32260</v>
      </c>
      <c r="E25" s="1">
        <f t="shared" si="10"/>
        <v>1936</v>
      </c>
      <c r="F25" s="14">
        <v>12375</v>
      </c>
      <c r="G25" s="1">
        <f t="shared" si="2"/>
        <v>6188</v>
      </c>
      <c r="H25" s="1">
        <f t="shared" si="9"/>
        <v>928</v>
      </c>
      <c r="I25" s="1">
        <f t="shared" si="3"/>
        <v>19491</v>
      </c>
      <c r="J25" s="1">
        <f t="shared" si="11"/>
        <v>6822</v>
      </c>
      <c r="K25" s="1">
        <f t="shared" si="4"/>
        <v>12769</v>
      </c>
      <c r="L25" s="1">
        <f>E25-J25</f>
        <v>-4886</v>
      </c>
      <c r="M25" s="29">
        <f t="shared" si="6"/>
        <v>7883</v>
      </c>
      <c r="N25" s="29"/>
      <c r="O25" s="1">
        <f t="shared" si="5"/>
        <v>7883</v>
      </c>
      <c r="P25" s="83">
        <v>11</v>
      </c>
      <c r="Q25" s="84"/>
      <c r="R25" s="85">
        <v>39178</v>
      </c>
    </row>
    <row r="26" spans="1:18" ht="15" customHeight="1">
      <c r="A26" s="28">
        <v>18</v>
      </c>
      <c r="B26" s="29"/>
      <c r="C26" s="1" t="s">
        <v>27</v>
      </c>
      <c r="D26" s="14">
        <v>32260</v>
      </c>
      <c r="E26" s="1">
        <f t="shared" si="10"/>
        <v>1936</v>
      </c>
      <c r="F26" s="14">
        <v>12375</v>
      </c>
      <c r="G26" s="1">
        <f t="shared" si="2"/>
        <v>6188</v>
      </c>
      <c r="H26" s="1">
        <f t="shared" si="9"/>
        <v>928</v>
      </c>
      <c r="I26" s="1">
        <f t="shared" si="3"/>
        <v>19491</v>
      </c>
      <c r="J26" s="1">
        <f t="shared" si="11"/>
        <v>6822</v>
      </c>
      <c r="K26" s="1">
        <f t="shared" si="4"/>
        <v>12769</v>
      </c>
      <c r="L26" s="1">
        <f t="shared" si="4"/>
        <v>-4886</v>
      </c>
      <c r="M26" s="29">
        <f t="shared" si="6"/>
        <v>7883</v>
      </c>
      <c r="N26" s="29"/>
      <c r="O26" s="1">
        <f t="shared" si="5"/>
        <v>7883</v>
      </c>
      <c r="P26" s="83">
        <v>16</v>
      </c>
      <c r="Q26" s="84"/>
      <c r="R26" s="85" t="s">
        <v>88</v>
      </c>
    </row>
    <row r="27" spans="1:18" ht="15" customHeight="1">
      <c r="A27" s="28">
        <v>19</v>
      </c>
      <c r="B27" s="29"/>
      <c r="C27" s="1" t="s">
        <v>28</v>
      </c>
      <c r="D27" s="14">
        <v>32260</v>
      </c>
      <c r="E27" s="1">
        <f aca="true" t="shared" si="12" ref="E27:E32">ROUND(D27*9%,0)</f>
        <v>2903</v>
      </c>
      <c r="F27" s="14">
        <v>12375</v>
      </c>
      <c r="G27" s="1">
        <f t="shared" si="2"/>
        <v>6188</v>
      </c>
      <c r="H27" s="1">
        <f t="shared" si="9"/>
        <v>928</v>
      </c>
      <c r="I27" s="1">
        <f t="shared" si="3"/>
        <v>19491</v>
      </c>
      <c r="J27" s="1">
        <f aca="true" t="shared" si="13" ref="J27:J32">ROUND(I27*41%,0)</f>
        <v>7991</v>
      </c>
      <c r="K27" s="1">
        <f t="shared" si="4"/>
        <v>12769</v>
      </c>
      <c r="L27" s="1">
        <f t="shared" si="4"/>
        <v>-5088</v>
      </c>
      <c r="M27" s="29">
        <f t="shared" si="6"/>
        <v>7681</v>
      </c>
      <c r="N27" s="29"/>
      <c r="O27" s="1">
        <f t="shared" si="5"/>
        <v>7681</v>
      </c>
      <c r="P27" s="83">
        <v>6</v>
      </c>
      <c r="Q27" s="84"/>
      <c r="R27" s="85">
        <v>39363</v>
      </c>
    </row>
    <row r="28" spans="1:18" ht="15" customHeight="1">
      <c r="A28" s="28">
        <v>20</v>
      </c>
      <c r="B28" s="29"/>
      <c r="C28" s="1" t="s">
        <v>29</v>
      </c>
      <c r="D28" s="14">
        <v>32260</v>
      </c>
      <c r="E28" s="1">
        <f t="shared" si="12"/>
        <v>2903</v>
      </c>
      <c r="F28" s="14">
        <v>12375</v>
      </c>
      <c r="G28" s="1">
        <f t="shared" si="2"/>
        <v>6188</v>
      </c>
      <c r="H28" s="1">
        <f t="shared" si="9"/>
        <v>928</v>
      </c>
      <c r="I28" s="1">
        <f t="shared" si="3"/>
        <v>19491</v>
      </c>
      <c r="J28" s="1">
        <f t="shared" si="13"/>
        <v>7991</v>
      </c>
      <c r="K28" s="1">
        <f t="shared" si="4"/>
        <v>12769</v>
      </c>
      <c r="L28" s="1">
        <f t="shared" si="4"/>
        <v>-5088</v>
      </c>
      <c r="M28" s="29">
        <f t="shared" si="6"/>
        <v>7681</v>
      </c>
      <c r="N28" s="29"/>
      <c r="O28" s="1">
        <f t="shared" si="5"/>
        <v>7681</v>
      </c>
      <c r="P28" s="83">
        <v>5</v>
      </c>
      <c r="Q28" s="84"/>
      <c r="R28" s="85">
        <v>39364</v>
      </c>
    </row>
    <row r="29" spans="1:18" ht="15" customHeight="1">
      <c r="A29" s="28">
        <v>21</v>
      </c>
      <c r="B29" s="29"/>
      <c r="C29" s="1" t="s">
        <v>30</v>
      </c>
      <c r="D29" s="14">
        <v>32260</v>
      </c>
      <c r="E29" s="1">
        <f t="shared" si="12"/>
        <v>2903</v>
      </c>
      <c r="F29" s="14">
        <v>12375</v>
      </c>
      <c r="G29" s="1">
        <f t="shared" si="2"/>
        <v>6188</v>
      </c>
      <c r="H29" s="1">
        <f t="shared" si="9"/>
        <v>928</v>
      </c>
      <c r="I29" s="1">
        <f t="shared" si="3"/>
        <v>19491</v>
      </c>
      <c r="J29" s="1">
        <f t="shared" si="13"/>
        <v>7991</v>
      </c>
      <c r="K29" s="1">
        <f t="shared" si="4"/>
        <v>12769</v>
      </c>
      <c r="L29" s="1">
        <f t="shared" si="4"/>
        <v>-5088</v>
      </c>
      <c r="M29" s="29">
        <f t="shared" si="6"/>
        <v>7681</v>
      </c>
      <c r="N29" s="29"/>
      <c r="O29" s="1">
        <f t="shared" si="5"/>
        <v>7681</v>
      </c>
      <c r="P29" s="83">
        <v>10</v>
      </c>
      <c r="Q29" s="84"/>
      <c r="R29" s="85">
        <v>39243</v>
      </c>
    </row>
    <row r="30" spans="1:18" ht="15" customHeight="1">
      <c r="A30" s="28">
        <v>22</v>
      </c>
      <c r="B30" s="29"/>
      <c r="C30" s="1" t="s">
        <v>31</v>
      </c>
      <c r="D30" s="14">
        <v>32260</v>
      </c>
      <c r="E30" s="1">
        <f t="shared" si="12"/>
        <v>2903</v>
      </c>
      <c r="F30" s="14">
        <v>12375</v>
      </c>
      <c r="G30" s="1">
        <f t="shared" si="2"/>
        <v>6188</v>
      </c>
      <c r="H30" s="1">
        <f t="shared" si="9"/>
        <v>928</v>
      </c>
      <c r="I30" s="1">
        <f t="shared" si="3"/>
        <v>19491</v>
      </c>
      <c r="J30" s="1">
        <f t="shared" si="13"/>
        <v>7991</v>
      </c>
      <c r="K30" s="1">
        <f t="shared" si="4"/>
        <v>12769</v>
      </c>
      <c r="L30" s="1">
        <f t="shared" si="4"/>
        <v>-5088</v>
      </c>
      <c r="M30" s="29">
        <f t="shared" si="6"/>
        <v>7681</v>
      </c>
      <c r="N30" s="29"/>
      <c r="O30" s="1">
        <f t="shared" si="5"/>
        <v>7681</v>
      </c>
      <c r="P30" s="83">
        <v>2</v>
      </c>
      <c r="Q30" s="84"/>
      <c r="R30" s="85">
        <v>39124</v>
      </c>
    </row>
    <row r="31" spans="1:18" ht="15" customHeight="1">
      <c r="A31" s="28">
        <v>23</v>
      </c>
      <c r="B31" s="29"/>
      <c r="C31" s="1" t="s">
        <v>32</v>
      </c>
      <c r="D31" s="14">
        <v>32260</v>
      </c>
      <c r="E31" s="1">
        <f t="shared" si="12"/>
        <v>2903</v>
      </c>
      <c r="F31" s="14">
        <v>12375</v>
      </c>
      <c r="G31" s="1">
        <f t="shared" si="2"/>
        <v>6188</v>
      </c>
      <c r="H31" s="1">
        <f t="shared" si="9"/>
        <v>928</v>
      </c>
      <c r="I31" s="1">
        <f t="shared" si="3"/>
        <v>19491</v>
      </c>
      <c r="J31" s="1">
        <f t="shared" si="13"/>
        <v>7991</v>
      </c>
      <c r="K31" s="1">
        <f t="shared" si="4"/>
        <v>12769</v>
      </c>
      <c r="L31" s="1">
        <f t="shared" si="4"/>
        <v>-5088</v>
      </c>
      <c r="M31" s="29">
        <f t="shared" si="6"/>
        <v>7681</v>
      </c>
      <c r="N31" s="29"/>
      <c r="O31" s="1">
        <f t="shared" si="5"/>
        <v>7681</v>
      </c>
      <c r="P31" s="83">
        <v>3</v>
      </c>
      <c r="Q31" s="84"/>
      <c r="R31" s="85">
        <v>39214</v>
      </c>
    </row>
    <row r="32" spans="1:18" ht="15" customHeight="1">
      <c r="A32" s="28">
        <v>24</v>
      </c>
      <c r="B32" s="29"/>
      <c r="C32" s="1" t="s">
        <v>33</v>
      </c>
      <c r="D32" s="14">
        <v>32260</v>
      </c>
      <c r="E32" s="1">
        <f t="shared" si="12"/>
        <v>2903</v>
      </c>
      <c r="F32" s="14">
        <v>12375</v>
      </c>
      <c r="G32" s="1">
        <f t="shared" si="2"/>
        <v>6188</v>
      </c>
      <c r="H32" s="1">
        <f t="shared" si="9"/>
        <v>928</v>
      </c>
      <c r="I32" s="1">
        <f t="shared" si="3"/>
        <v>19491</v>
      </c>
      <c r="J32" s="1">
        <f t="shared" si="13"/>
        <v>7991</v>
      </c>
      <c r="K32" s="1">
        <f t="shared" si="4"/>
        <v>12769</v>
      </c>
      <c r="L32" s="1">
        <f t="shared" si="4"/>
        <v>-5088</v>
      </c>
      <c r="M32" s="29">
        <f t="shared" si="6"/>
        <v>7681</v>
      </c>
      <c r="N32" s="29"/>
      <c r="O32" s="1">
        <f t="shared" si="5"/>
        <v>7681</v>
      </c>
      <c r="P32" s="83">
        <v>6</v>
      </c>
      <c r="Q32" s="84"/>
      <c r="R32" s="85">
        <v>39479</v>
      </c>
    </row>
    <row r="33" spans="1:18" ht="15" customHeight="1">
      <c r="A33" s="28">
        <v>25</v>
      </c>
      <c r="B33" s="29"/>
      <c r="C33" s="1" t="s">
        <v>34</v>
      </c>
      <c r="D33" s="14">
        <v>32260</v>
      </c>
      <c r="E33" s="1">
        <f aca="true" t="shared" si="14" ref="E33:E38">ROUND(D33*12%,0)</f>
        <v>3871</v>
      </c>
      <c r="F33" s="14">
        <v>12375</v>
      </c>
      <c r="G33" s="1">
        <f t="shared" si="2"/>
        <v>6188</v>
      </c>
      <c r="H33" s="1">
        <f t="shared" si="9"/>
        <v>928</v>
      </c>
      <c r="I33" s="1">
        <f t="shared" si="3"/>
        <v>19491</v>
      </c>
      <c r="J33" s="1">
        <f aca="true" t="shared" si="15" ref="J33:J38">ROUND(I33*47%,0)</f>
        <v>9161</v>
      </c>
      <c r="K33" s="1">
        <f t="shared" si="4"/>
        <v>12769</v>
      </c>
      <c r="L33" s="1">
        <f t="shared" si="4"/>
        <v>-5290</v>
      </c>
      <c r="M33" s="29">
        <f t="shared" si="6"/>
        <v>7479</v>
      </c>
      <c r="N33" s="29"/>
      <c r="O33" s="1">
        <f t="shared" si="5"/>
        <v>7479</v>
      </c>
      <c r="P33" s="83">
        <v>6</v>
      </c>
      <c r="Q33" s="84"/>
      <c r="R33" s="85">
        <v>39479</v>
      </c>
    </row>
    <row r="34" spans="1:18" ht="15" customHeight="1">
      <c r="A34" s="28">
        <v>26</v>
      </c>
      <c r="B34" s="29"/>
      <c r="C34" s="1" t="s">
        <v>35</v>
      </c>
      <c r="D34" s="14">
        <v>32260</v>
      </c>
      <c r="E34" s="1">
        <f t="shared" si="14"/>
        <v>3871</v>
      </c>
      <c r="F34" s="14">
        <v>12375</v>
      </c>
      <c r="G34" s="1">
        <f t="shared" si="2"/>
        <v>6188</v>
      </c>
      <c r="H34" s="1">
        <f t="shared" si="9"/>
        <v>928</v>
      </c>
      <c r="I34" s="1">
        <f t="shared" si="3"/>
        <v>19491</v>
      </c>
      <c r="J34" s="1">
        <f t="shared" si="15"/>
        <v>9161</v>
      </c>
      <c r="K34" s="1">
        <f t="shared" si="4"/>
        <v>12769</v>
      </c>
      <c r="L34" s="1">
        <f t="shared" si="4"/>
        <v>-5290</v>
      </c>
      <c r="M34" s="29">
        <f t="shared" si="6"/>
        <v>7479</v>
      </c>
      <c r="N34" s="29"/>
      <c r="O34" s="1">
        <f t="shared" si="5"/>
        <v>7479</v>
      </c>
      <c r="P34" s="83">
        <v>4</v>
      </c>
      <c r="Q34" s="84"/>
      <c r="R34" s="85">
        <v>39785</v>
      </c>
    </row>
    <row r="35" spans="1:18" ht="15" customHeight="1">
      <c r="A35" s="28">
        <v>27</v>
      </c>
      <c r="B35" s="29"/>
      <c r="C35" s="1" t="s">
        <v>36</v>
      </c>
      <c r="D35" s="14">
        <v>32260</v>
      </c>
      <c r="E35" s="1">
        <f t="shared" si="14"/>
        <v>3871</v>
      </c>
      <c r="F35" s="14">
        <v>12375</v>
      </c>
      <c r="G35" s="1">
        <f t="shared" si="2"/>
        <v>6188</v>
      </c>
      <c r="H35" s="1">
        <f t="shared" si="9"/>
        <v>928</v>
      </c>
      <c r="I35" s="1">
        <f t="shared" si="3"/>
        <v>19491</v>
      </c>
      <c r="J35" s="1">
        <f t="shared" si="15"/>
        <v>9161</v>
      </c>
      <c r="K35" s="1">
        <f t="shared" si="4"/>
        <v>12769</v>
      </c>
      <c r="L35" s="1">
        <f t="shared" si="4"/>
        <v>-5290</v>
      </c>
      <c r="M35" s="29">
        <f t="shared" si="6"/>
        <v>7479</v>
      </c>
      <c r="N35" s="29"/>
      <c r="O35" s="1">
        <f t="shared" si="5"/>
        <v>7479</v>
      </c>
      <c r="P35" s="83">
        <v>3</v>
      </c>
      <c r="Q35" s="84"/>
      <c r="R35" s="85">
        <v>39786</v>
      </c>
    </row>
    <row r="36" spans="1:18" ht="15" customHeight="1">
      <c r="A36" s="28">
        <v>28</v>
      </c>
      <c r="B36" s="29"/>
      <c r="C36" s="1" t="s">
        <v>37</v>
      </c>
      <c r="D36" s="14">
        <v>32260</v>
      </c>
      <c r="E36" s="1">
        <f t="shared" si="14"/>
        <v>3871</v>
      </c>
      <c r="F36" s="14">
        <v>12375</v>
      </c>
      <c r="G36" s="1">
        <f t="shared" si="2"/>
        <v>6188</v>
      </c>
      <c r="H36" s="1">
        <f t="shared" si="9"/>
        <v>928</v>
      </c>
      <c r="I36" s="1">
        <f t="shared" si="3"/>
        <v>19491</v>
      </c>
      <c r="J36" s="1">
        <f t="shared" si="15"/>
        <v>9161</v>
      </c>
      <c r="K36" s="1">
        <f t="shared" si="4"/>
        <v>12769</v>
      </c>
      <c r="L36" s="1">
        <f t="shared" si="4"/>
        <v>-5290</v>
      </c>
      <c r="M36" s="29">
        <f t="shared" si="6"/>
        <v>7479</v>
      </c>
      <c r="N36" s="29"/>
      <c r="O36" s="1">
        <f t="shared" si="5"/>
        <v>7479</v>
      </c>
      <c r="P36" s="83">
        <v>2</v>
      </c>
      <c r="Q36" s="84"/>
      <c r="R36" s="85">
        <v>39696</v>
      </c>
    </row>
    <row r="37" spans="1:18" ht="15" customHeight="1">
      <c r="A37" s="28">
        <v>29</v>
      </c>
      <c r="B37" s="29"/>
      <c r="C37" s="1" t="s">
        <v>38</v>
      </c>
      <c r="D37" s="14">
        <v>32260</v>
      </c>
      <c r="E37" s="1">
        <f t="shared" si="14"/>
        <v>3871</v>
      </c>
      <c r="F37" s="14">
        <v>12375</v>
      </c>
      <c r="G37" s="1">
        <f t="shared" si="2"/>
        <v>6188</v>
      </c>
      <c r="H37" s="1">
        <f t="shared" si="9"/>
        <v>928</v>
      </c>
      <c r="I37" s="1">
        <f t="shared" si="3"/>
        <v>19491</v>
      </c>
      <c r="J37" s="1">
        <f t="shared" si="15"/>
        <v>9161</v>
      </c>
      <c r="K37" s="1">
        <f t="shared" si="4"/>
        <v>12769</v>
      </c>
      <c r="L37" s="1">
        <f t="shared" si="4"/>
        <v>-5290</v>
      </c>
      <c r="M37" s="29">
        <f t="shared" si="6"/>
        <v>7479</v>
      </c>
      <c r="N37" s="29"/>
      <c r="O37" s="1">
        <f t="shared" si="5"/>
        <v>7479</v>
      </c>
      <c r="P37" s="83">
        <v>3</v>
      </c>
      <c r="Q37" s="84"/>
      <c r="R37" s="85">
        <v>39513</v>
      </c>
    </row>
    <row r="38" spans="1:18" ht="15" customHeight="1">
      <c r="A38" s="28">
        <v>30</v>
      </c>
      <c r="B38" s="29"/>
      <c r="C38" s="1" t="s">
        <v>39</v>
      </c>
      <c r="D38" s="14">
        <v>32260</v>
      </c>
      <c r="E38" s="1">
        <f t="shared" si="14"/>
        <v>3871</v>
      </c>
      <c r="F38" s="14">
        <v>12375</v>
      </c>
      <c r="G38" s="1">
        <f t="shared" si="2"/>
        <v>6188</v>
      </c>
      <c r="H38" s="1">
        <f t="shared" si="9"/>
        <v>928</v>
      </c>
      <c r="I38" s="1">
        <f t="shared" si="3"/>
        <v>19491</v>
      </c>
      <c r="J38" s="1">
        <f t="shared" si="15"/>
        <v>9161</v>
      </c>
      <c r="K38" s="1">
        <f t="shared" si="4"/>
        <v>12769</v>
      </c>
      <c r="L38" s="1">
        <f>E38-J38</f>
        <v>-5290</v>
      </c>
      <c r="M38" s="29">
        <f t="shared" si="6"/>
        <v>7479</v>
      </c>
      <c r="N38" s="29"/>
      <c r="O38" s="1">
        <f t="shared" si="5"/>
        <v>7479</v>
      </c>
      <c r="P38" s="83">
        <v>5</v>
      </c>
      <c r="Q38" s="84"/>
      <c r="R38" s="85" t="s">
        <v>89</v>
      </c>
    </row>
    <row r="39" spans="1:18" ht="15" customHeight="1">
      <c r="A39" s="28">
        <v>31</v>
      </c>
      <c r="B39" s="29"/>
      <c r="C39" s="1" t="s">
        <v>52</v>
      </c>
      <c r="D39" s="14">
        <v>32260</v>
      </c>
      <c r="E39" s="1">
        <f aca="true" t="shared" si="16" ref="E39:E44">ROUND(D39*16%,0)</f>
        <v>5162</v>
      </c>
      <c r="F39" s="14">
        <v>12375</v>
      </c>
      <c r="G39" s="1">
        <f t="shared" si="2"/>
        <v>6188</v>
      </c>
      <c r="H39" s="1">
        <f t="shared" si="9"/>
        <v>928</v>
      </c>
      <c r="I39" s="1">
        <f t="shared" si="3"/>
        <v>19491</v>
      </c>
      <c r="J39" s="1">
        <f aca="true" t="shared" si="17" ref="J39:J44">ROUND(I39*54%,0)</f>
        <v>10525</v>
      </c>
      <c r="K39" s="1">
        <f t="shared" si="4"/>
        <v>12769</v>
      </c>
      <c r="L39" s="1">
        <f t="shared" si="4"/>
        <v>-5363</v>
      </c>
      <c r="M39" s="29">
        <f t="shared" si="6"/>
        <v>7406</v>
      </c>
      <c r="N39" s="29"/>
      <c r="O39" s="1">
        <f t="shared" si="5"/>
        <v>7406</v>
      </c>
      <c r="P39" s="83">
        <v>2</v>
      </c>
      <c r="Q39" s="84"/>
      <c r="R39" s="85">
        <v>39607</v>
      </c>
    </row>
    <row r="40" spans="1:18" ht="15" customHeight="1">
      <c r="A40" s="28">
        <v>32</v>
      </c>
      <c r="B40" s="29"/>
      <c r="C40" s="1" t="s">
        <v>40</v>
      </c>
      <c r="D40" s="14">
        <v>32260</v>
      </c>
      <c r="E40" s="1">
        <f t="shared" si="16"/>
        <v>5162</v>
      </c>
      <c r="F40" s="14">
        <v>12375</v>
      </c>
      <c r="G40" s="1">
        <f t="shared" si="2"/>
        <v>6188</v>
      </c>
      <c r="H40" s="1">
        <f t="shared" si="9"/>
        <v>928</v>
      </c>
      <c r="I40" s="1">
        <f t="shared" si="3"/>
        <v>19491</v>
      </c>
      <c r="J40" s="1">
        <f t="shared" si="17"/>
        <v>10525</v>
      </c>
      <c r="K40" s="1">
        <f t="shared" si="4"/>
        <v>12769</v>
      </c>
      <c r="L40" s="1">
        <f t="shared" si="4"/>
        <v>-5363</v>
      </c>
      <c r="M40" s="29">
        <f t="shared" si="6"/>
        <v>7406</v>
      </c>
      <c r="N40" s="29"/>
      <c r="O40" s="1">
        <f t="shared" si="5"/>
        <v>7406</v>
      </c>
      <c r="P40" s="83">
        <v>7</v>
      </c>
      <c r="Q40" s="84"/>
      <c r="R40" s="85">
        <v>39547</v>
      </c>
    </row>
    <row r="41" spans="1:18" ht="15" customHeight="1">
      <c r="A41" s="28">
        <v>33</v>
      </c>
      <c r="B41" s="29"/>
      <c r="C41" s="1" t="s">
        <v>41</v>
      </c>
      <c r="D41" s="14">
        <v>32260</v>
      </c>
      <c r="E41" s="1">
        <f t="shared" si="16"/>
        <v>5162</v>
      </c>
      <c r="F41" s="14">
        <v>12375</v>
      </c>
      <c r="G41" s="1">
        <f t="shared" si="2"/>
        <v>6188</v>
      </c>
      <c r="H41" s="1">
        <f t="shared" si="9"/>
        <v>928</v>
      </c>
      <c r="I41" s="1">
        <f t="shared" si="3"/>
        <v>19491</v>
      </c>
      <c r="J41" s="1">
        <f t="shared" si="17"/>
        <v>10525</v>
      </c>
      <c r="K41" s="1">
        <f t="shared" si="4"/>
        <v>12769</v>
      </c>
      <c r="L41" s="1">
        <f t="shared" si="4"/>
        <v>-5363</v>
      </c>
      <c r="M41" s="29">
        <f t="shared" si="6"/>
        <v>7406</v>
      </c>
      <c r="N41" s="29"/>
      <c r="O41" s="1">
        <f t="shared" si="5"/>
        <v>7406</v>
      </c>
      <c r="P41" s="83">
        <v>1</v>
      </c>
      <c r="Q41" s="84"/>
      <c r="R41" s="85">
        <v>39639</v>
      </c>
    </row>
    <row r="42" spans="1:18" ht="15" customHeight="1">
      <c r="A42" s="28">
        <v>34</v>
      </c>
      <c r="B42" s="29"/>
      <c r="C42" s="1" t="s">
        <v>42</v>
      </c>
      <c r="D42" s="14">
        <v>32260</v>
      </c>
      <c r="E42" s="1">
        <f t="shared" si="16"/>
        <v>5162</v>
      </c>
      <c r="F42" s="14">
        <v>12375</v>
      </c>
      <c r="G42" s="1">
        <f t="shared" si="2"/>
        <v>6188</v>
      </c>
      <c r="H42" s="1">
        <f t="shared" si="9"/>
        <v>928</v>
      </c>
      <c r="I42" s="1">
        <f t="shared" si="3"/>
        <v>19491</v>
      </c>
      <c r="J42" s="1">
        <f t="shared" si="17"/>
        <v>10525</v>
      </c>
      <c r="K42" s="1">
        <f t="shared" si="4"/>
        <v>12769</v>
      </c>
      <c r="L42" s="1">
        <f t="shared" si="4"/>
        <v>-5363</v>
      </c>
      <c r="M42" s="29">
        <f t="shared" si="6"/>
        <v>7406</v>
      </c>
      <c r="N42" s="29"/>
      <c r="O42" s="1">
        <f t="shared" si="5"/>
        <v>7406</v>
      </c>
      <c r="P42" s="83">
        <v>3</v>
      </c>
      <c r="Q42" s="84"/>
      <c r="R42" s="85">
        <v>39549</v>
      </c>
    </row>
    <row r="43" spans="1:18" ht="15" customHeight="1">
      <c r="A43" s="28">
        <v>35</v>
      </c>
      <c r="B43" s="29"/>
      <c r="C43" s="1" t="s">
        <v>43</v>
      </c>
      <c r="D43" s="14">
        <v>32260</v>
      </c>
      <c r="E43" s="1">
        <f t="shared" si="16"/>
        <v>5162</v>
      </c>
      <c r="F43" s="14">
        <v>12375</v>
      </c>
      <c r="G43" s="1">
        <f t="shared" si="2"/>
        <v>6188</v>
      </c>
      <c r="H43" s="1">
        <f t="shared" si="9"/>
        <v>928</v>
      </c>
      <c r="I43" s="1">
        <f t="shared" si="3"/>
        <v>19491</v>
      </c>
      <c r="J43" s="1">
        <f t="shared" si="17"/>
        <v>10525</v>
      </c>
      <c r="K43" s="1">
        <f t="shared" si="4"/>
        <v>12769</v>
      </c>
      <c r="L43" s="1">
        <f t="shared" si="4"/>
        <v>-5363</v>
      </c>
      <c r="M43" s="29">
        <f t="shared" si="6"/>
        <v>7406</v>
      </c>
      <c r="N43" s="29"/>
      <c r="O43" s="1">
        <f t="shared" si="5"/>
        <v>7406</v>
      </c>
      <c r="P43" s="83">
        <v>10</v>
      </c>
      <c r="Q43" s="84"/>
      <c r="R43" s="85">
        <v>39519</v>
      </c>
    </row>
    <row r="44" spans="1:18" ht="15" customHeight="1">
      <c r="A44" s="28">
        <v>36</v>
      </c>
      <c r="B44" s="29"/>
      <c r="C44" s="1" t="s">
        <v>44</v>
      </c>
      <c r="D44" s="14">
        <v>32260</v>
      </c>
      <c r="E44" s="1">
        <f t="shared" si="16"/>
        <v>5162</v>
      </c>
      <c r="F44" s="14">
        <v>12375</v>
      </c>
      <c r="G44" s="1">
        <f t="shared" si="2"/>
        <v>6188</v>
      </c>
      <c r="H44" s="1">
        <f t="shared" si="9"/>
        <v>928</v>
      </c>
      <c r="I44" s="1">
        <f t="shared" si="3"/>
        <v>19491</v>
      </c>
      <c r="J44" s="1">
        <f t="shared" si="17"/>
        <v>10525</v>
      </c>
      <c r="K44" s="1">
        <f t="shared" si="4"/>
        <v>12769</v>
      </c>
      <c r="L44" s="1">
        <f t="shared" si="4"/>
        <v>-5363</v>
      </c>
      <c r="M44" s="29">
        <f t="shared" si="6"/>
        <v>7406</v>
      </c>
      <c r="N44" s="29"/>
      <c r="O44" s="1">
        <f t="shared" si="5"/>
        <v>7406</v>
      </c>
      <c r="P44" s="83">
        <v>5</v>
      </c>
      <c r="Q44" s="84"/>
      <c r="R44" s="85">
        <v>39845</v>
      </c>
    </row>
    <row r="45" spans="1:18" ht="15" customHeight="1">
      <c r="A45" s="28">
        <v>37</v>
      </c>
      <c r="B45" s="29"/>
      <c r="C45" s="1" t="s">
        <v>45</v>
      </c>
      <c r="D45" s="14">
        <v>32260</v>
      </c>
      <c r="E45" s="1">
        <f aca="true" t="shared" si="18" ref="E45:E50">ROUND(D45*22%,0)</f>
        <v>7097</v>
      </c>
      <c r="F45" s="14">
        <v>12375</v>
      </c>
      <c r="G45" s="1">
        <f t="shared" si="2"/>
        <v>6188</v>
      </c>
      <c r="H45" s="1">
        <f t="shared" si="9"/>
        <v>928</v>
      </c>
      <c r="I45" s="1">
        <f t="shared" si="3"/>
        <v>19491</v>
      </c>
      <c r="J45" s="1">
        <f aca="true" t="shared" si="19" ref="J45:J50">ROUND(I45*64%,0)</f>
        <v>12474</v>
      </c>
      <c r="K45" s="1">
        <f t="shared" si="4"/>
        <v>12769</v>
      </c>
      <c r="L45" s="1">
        <f t="shared" si="4"/>
        <v>-5377</v>
      </c>
      <c r="M45" s="29">
        <f t="shared" si="6"/>
        <v>7392</v>
      </c>
      <c r="N45" s="29"/>
      <c r="O45" s="1">
        <f t="shared" si="5"/>
        <v>7392</v>
      </c>
      <c r="P45" s="83">
        <v>3</v>
      </c>
      <c r="Q45" s="84"/>
      <c r="R45" s="85">
        <v>39905</v>
      </c>
    </row>
    <row r="46" spans="1:18" ht="15" customHeight="1">
      <c r="A46" s="28">
        <v>38</v>
      </c>
      <c r="B46" s="29"/>
      <c r="C46" s="1" t="s">
        <v>46</v>
      </c>
      <c r="D46" s="14">
        <v>32260</v>
      </c>
      <c r="E46" s="1">
        <f t="shared" si="18"/>
        <v>7097</v>
      </c>
      <c r="F46" s="14">
        <v>12375</v>
      </c>
      <c r="G46" s="1">
        <f t="shared" si="2"/>
        <v>6188</v>
      </c>
      <c r="H46" s="1">
        <f t="shared" si="9"/>
        <v>928</v>
      </c>
      <c r="I46" s="1">
        <f t="shared" si="3"/>
        <v>19491</v>
      </c>
      <c r="J46" s="1">
        <f t="shared" si="19"/>
        <v>12474</v>
      </c>
      <c r="K46" s="1">
        <f t="shared" si="4"/>
        <v>12769</v>
      </c>
      <c r="L46" s="1">
        <f t="shared" si="4"/>
        <v>-5377</v>
      </c>
      <c r="M46" s="29">
        <f t="shared" si="6"/>
        <v>7392</v>
      </c>
      <c r="N46" s="29"/>
      <c r="O46" s="1">
        <f t="shared" si="5"/>
        <v>7392</v>
      </c>
      <c r="P46" s="83">
        <v>5</v>
      </c>
      <c r="Q46" s="84"/>
      <c r="R46" s="85" t="s">
        <v>90</v>
      </c>
    </row>
    <row r="47" spans="1:18" ht="15" customHeight="1">
      <c r="A47" s="28">
        <v>39</v>
      </c>
      <c r="B47" s="29"/>
      <c r="C47" s="1" t="s">
        <v>47</v>
      </c>
      <c r="D47" s="14">
        <v>32260</v>
      </c>
      <c r="E47" s="1">
        <f t="shared" si="18"/>
        <v>7097</v>
      </c>
      <c r="F47" s="14">
        <v>12375</v>
      </c>
      <c r="G47" s="1">
        <f t="shared" si="2"/>
        <v>6188</v>
      </c>
      <c r="H47" s="1">
        <f t="shared" si="9"/>
        <v>928</v>
      </c>
      <c r="I47" s="1">
        <f t="shared" si="3"/>
        <v>19491</v>
      </c>
      <c r="J47" s="1">
        <f t="shared" si="19"/>
        <v>12474</v>
      </c>
      <c r="K47" s="1">
        <f t="shared" si="4"/>
        <v>12769</v>
      </c>
      <c r="L47" s="1">
        <f t="shared" si="4"/>
        <v>-5377</v>
      </c>
      <c r="M47" s="29">
        <f t="shared" si="6"/>
        <v>7392</v>
      </c>
      <c r="N47" s="29"/>
      <c r="O47" s="1">
        <f t="shared" si="5"/>
        <v>7392</v>
      </c>
      <c r="P47" s="83">
        <v>1</v>
      </c>
      <c r="Q47" s="84"/>
      <c r="R47" s="85">
        <v>40090</v>
      </c>
    </row>
    <row r="48" spans="1:18" ht="15" customHeight="1">
      <c r="A48" s="28">
        <v>40</v>
      </c>
      <c r="B48" s="29"/>
      <c r="C48" s="1" t="s">
        <v>48</v>
      </c>
      <c r="D48" s="14">
        <v>32260</v>
      </c>
      <c r="E48" s="1">
        <f t="shared" si="18"/>
        <v>7097</v>
      </c>
      <c r="F48" s="14">
        <v>12375</v>
      </c>
      <c r="G48" s="1">
        <f t="shared" si="2"/>
        <v>6188</v>
      </c>
      <c r="H48" s="1">
        <f t="shared" si="9"/>
        <v>928</v>
      </c>
      <c r="I48" s="1">
        <f t="shared" si="3"/>
        <v>19491</v>
      </c>
      <c r="J48" s="1">
        <f t="shared" si="19"/>
        <v>12474</v>
      </c>
      <c r="K48" s="1">
        <f t="shared" si="4"/>
        <v>12769</v>
      </c>
      <c r="L48" s="1">
        <f t="shared" si="4"/>
        <v>-5377</v>
      </c>
      <c r="M48" s="29">
        <f t="shared" si="6"/>
        <v>7392</v>
      </c>
      <c r="N48" s="29"/>
      <c r="O48" s="1">
        <f t="shared" si="5"/>
        <v>7392</v>
      </c>
      <c r="P48" s="83">
        <v>1</v>
      </c>
      <c r="Q48" s="84"/>
      <c r="R48" s="85">
        <v>39938</v>
      </c>
    </row>
    <row r="49" spans="1:18" ht="15" customHeight="1">
      <c r="A49" s="28">
        <v>41</v>
      </c>
      <c r="B49" s="29"/>
      <c r="C49" s="1" t="s">
        <v>49</v>
      </c>
      <c r="D49" s="14">
        <v>32260</v>
      </c>
      <c r="E49" s="1">
        <f t="shared" si="18"/>
        <v>7097</v>
      </c>
      <c r="F49" s="14">
        <v>12375</v>
      </c>
      <c r="G49" s="1">
        <f t="shared" si="2"/>
        <v>6188</v>
      </c>
      <c r="H49" s="1">
        <f t="shared" si="9"/>
        <v>928</v>
      </c>
      <c r="I49" s="1">
        <f t="shared" si="3"/>
        <v>19491</v>
      </c>
      <c r="J49" s="1">
        <f t="shared" si="19"/>
        <v>12474</v>
      </c>
      <c r="K49" s="1">
        <f t="shared" si="4"/>
        <v>12769</v>
      </c>
      <c r="L49" s="1">
        <f t="shared" si="4"/>
        <v>-5377</v>
      </c>
      <c r="M49" s="29">
        <f t="shared" si="6"/>
        <v>7392</v>
      </c>
      <c r="N49" s="29"/>
      <c r="O49" s="1">
        <f t="shared" si="5"/>
        <v>7392</v>
      </c>
      <c r="P49" s="83">
        <v>4</v>
      </c>
      <c r="Q49" s="84"/>
      <c r="R49" s="85">
        <v>39909</v>
      </c>
    </row>
    <row r="50" spans="1:18" ht="15" customHeight="1">
      <c r="A50" s="28">
        <v>42</v>
      </c>
      <c r="B50" s="29"/>
      <c r="C50" s="1" t="s">
        <v>50</v>
      </c>
      <c r="D50" s="14">
        <v>32260</v>
      </c>
      <c r="E50" s="1">
        <f t="shared" si="18"/>
        <v>7097</v>
      </c>
      <c r="F50" s="14">
        <v>12375</v>
      </c>
      <c r="G50" s="1">
        <f t="shared" si="2"/>
        <v>6188</v>
      </c>
      <c r="H50" s="1">
        <f t="shared" si="9"/>
        <v>928</v>
      </c>
      <c r="I50" s="1">
        <f t="shared" si="3"/>
        <v>19491</v>
      </c>
      <c r="J50" s="1">
        <f t="shared" si="19"/>
        <v>12474</v>
      </c>
      <c r="K50" s="1">
        <f t="shared" si="4"/>
        <v>12769</v>
      </c>
      <c r="L50" s="1">
        <f t="shared" si="4"/>
        <v>-5377</v>
      </c>
      <c r="M50" s="29">
        <f t="shared" si="6"/>
        <v>7392</v>
      </c>
      <c r="N50" s="29"/>
      <c r="O50" s="1">
        <f t="shared" si="5"/>
        <v>7392</v>
      </c>
      <c r="P50" s="83">
        <v>6</v>
      </c>
      <c r="Q50" s="84"/>
      <c r="R50" s="85">
        <v>40001</v>
      </c>
    </row>
    <row r="51" spans="1:18" ht="15" customHeight="1">
      <c r="A51" s="28">
        <v>43</v>
      </c>
      <c r="B51" s="29"/>
      <c r="C51" s="1" t="s">
        <v>51</v>
      </c>
      <c r="D51" s="14">
        <v>32260</v>
      </c>
      <c r="E51" s="1">
        <f>ROUND(D51*27%,0)</f>
        <v>8710</v>
      </c>
      <c r="F51" s="14">
        <v>12375</v>
      </c>
      <c r="G51" s="1">
        <f t="shared" si="2"/>
        <v>6188</v>
      </c>
      <c r="H51" s="1">
        <f t="shared" si="9"/>
        <v>928</v>
      </c>
      <c r="I51" s="1">
        <f t="shared" si="3"/>
        <v>19491</v>
      </c>
      <c r="J51" s="1">
        <f>ROUND(I51*73%,0)</f>
        <v>14228</v>
      </c>
      <c r="K51" s="1">
        <f t="shared" si="4"/>
        <v>12769</v>
      </c>
      <c r="L51" s="1">
        <f t="shared" si="4"/>
        <v>-5518</v>
      </c>
      <c r="M51" s="29">
        <f t="shared" si="6"/>
        <v>7251</v>
      </c>
      <c r="N51" s="29"/>
      <c r="O51" s="1">
        <f t="shared" si="5"/>
        <v>7251</v>
      </c>
      <c r="P51" s="83">
        <v>7</v>
      </c>
      <c r="Q51" s="84"/>
      <c r="R51" s="85">
        <v>40033</v>
      </c>
    </row>
    <row r="52" spans="1:18" ht="15.75" customHeight="1">
      <c r="A52" s="28">
        <v>44</v>
      </c>
      <c r="B52" s="29"/>
      <c r="C52" s="77" t="s">
        <v>56</v>
      </c>
      <c r="D52" s="78"/>
      <c r="E52" s="78"/>
      <c r="F52" s="78"/>
      <c r="G52" s="78"/>
      <c r="H52" s="78"/>
      <c r="I52" s="78"/>
      <c r="J52" s="78"/>
      <c r="K52" s="78"/>
      <c r="L52" s="78"/>
      <c r="M52" s="79"/>
      <c r="N52" s="9" t="e">
        <f>#VALUE!</f>
        <v>#VALUE!</v>
      </c>
      <c r="O52" s="5">
        <f>SUM(O9:O51)</f>
        <v>341109</v>
      </c>
      <c r="P52" s="80"/>
      <c r="Q52" s="81"/>
      <c r="R52" s="82"/>
    </row>
    <row r="53" spans="1:18" ht="19.5">
      <c r="A53" s="40" t="s">
        <v>72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66"/>
    </row>
    <row r="54" spans="1:18" ht="30" customHeight="1">
      <c r="A54" s="42" t="s">
        <v>73</v>
      </c>
      <c r="B54" s="32"/>
      <c r="C54" s="32"/>
      <c r="D54" s="32"/>
      <c r="E54" s="33" t="s">
        <v>56</v>
      </c>
      <c r="F54" s="33"/>
      <c r="G54" s="32" t="s">
        <v>59</v>
      </c>
      <c r="H54" s="32"/>
      <c r="I54" s="33" t="s">
        <v>67</v>
      </c>
      <c r="J54" s="33"/>
      <c r="K54" s="3" t="s">
        <v>60</v>
      </c>
      <c r="L54" s="33" t="s">
        <v>61</v>
      </c>
      <c r="M54" s="33"/>
      <c r="N54" s="33" t="s">
        <v>62</v>
      </c>
      <c r="O54" s="33"/>
      <c r="P54" s="32" t="s">
        <v>63</v>
      </c>
      <c r="Q54" s="32"/>
      <c r="R54" s="67"/>
    </row>
    <row r="55" spans="1:18" ht="14.25">
      <c r="A55" s="43">
        <f>F5*12</f>
        <v>732000</v>
      </c>
      <c r="B55" s="44"/>
      <c r="C55" s="44"/>
      <c r="D55" s="44"/>
      <c r="E55" s="34">
        <f>O52</f>
        <v>341109</v>
      </c>
      <c r="F55" s="34"/>
      <c r="G55" s="34">
        <f>ROUND(40%*E55,0)</f>
        <v>136444</v>
      </c>
      <c r="H55" s="34"/>
      <c r="I55" s="34">
        <f>A55+G55</f>
        <v>868444</v>
      </c>
      <c r="J55" s="34"/>
      <c r="K55" s="7">
        <f>IF(E6=O5,P5,P6)</f>
        <v>27288</v>
      </c>
      <c r="L55" s="34">
        <f>G55-K55</f>
        <v>109156</v>
      </c>
      <c r="M55" s="39"/>
      <c r="N55" s="34">
        <f>IF(ODD(L55),(L55-1)*50%,L55*50%)</f>
        <v>54577.5</v>
      </c>
      <c r="O55" s="34"/>
      <c r="P55" s="34">
        <f>L55-N55</f>
        <v>54578.5</v>
      </c>
      <c r="Q55" s="34"/>
      <c r="R55" s="67"/>
    </row>
    <row r="56" spans="1:18" ht="9" customHeight="1">
      <c r="A56" s="35" t="s">
        <v>68</v>
      </c>
      <c r="B56" s="36"/>
      <c r="C56" s="36"/>
      <c r="D56" s="30" t="s">
        <v>70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67"/>
    </row>
    <row r="57" spans="1:18" ht="7.5" customHeight="1" thickBot="1">
      <c r="A57" s="37"/>
      <c r="B57" s="38"/>
      <c r="C57" s="38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68"/>
    </row>
    <row r="58" ht="15" thickTop="1"/>
  </sheetData>
  <sheetProtection selectLockedCells="1"/>
  <mergeCells count="131">
    <mergeCell ref="C52:M52"/>
    <mergeCell ref="M48:N48"/>
    <mergeCell ref="M49:N49"/>
    <mergeCell ref="M50:N50"/>
    <mergeCell ref="M51:N51"/>
    <mergeCell ref="P52:R52"/>
    <mergeCell ref="I6:J6"/>
    <mergeCell ref="K6:M6"/>
    <mergeCell ref="R53:R57"/>
    <mergeCell ref="E6:H6"/>
    <mergeCell ref="B6:D6"/>
    <mergeCell ref="C5:E5"/>
    <mergeCell ref="Q5:R6"/>
    <mergeCell ref="P7:P8"/>
    <mergeCell ref="O7:O8"/>
    <mergeCell ref="M8:N8"/>
    <mergeCell ref="A1:R1"/>
    <mergeCell ref="F2:R2"/>
    <mergeCell ref="F3:R3"/>
    <mergeCell ref="F4:R4"/>
    <mergeCell ref="A2:A6"/>
    <mergeCell ref="K7:N7"/>
    <mergeCell ref="F5:M5"/>
    <mergeCell ref="C2:E2"/>
    <mergeCell ref="C3:E3"/>
    <mergeCell ref="C4:E4"/>
    <mergeCell ref="M24:N24"/>
    <mergeCell ref="M42:N42"/>
    <mergeCell ref="M41:N41"/>
    <mergeCell ref="M45:N45"/>
    <mergeCell ref="M33:N33"/>
    <mergeCell ref="M34:N34"/>
    <mergeCell ref="M35:N35"/>
    <mergeCell ref="M43:N43"/>
    <mergeCell ref="M44:N44"/>
    <mergeCell ref="M38:N38"/>
    <mergeCell ref="M39:N39"/>
    <mergeCell ref="M20:N20"/>
    <mergeCell ref="R7:R8"/>
    <mergeCell ref="M40:N40"/>
    <mergeCell ref="M30:N30"/>
    <mergeCell ref="M31:N31"/>
    <mergeCell ref="M32:N32"/>
    <mergeCell ref="M26:N26"/>
    <mergeCell ref="M27:N27"/>
    <mergeCell ref="M28:N28"/>
    <mergeCell ref="M29:N29"/>
    <mergeCell ref="E55:F55"/>
    <mergeCell ref="G55:H55"/>
    <mergeCell ref="I55:J55"/>
    <mergeCell ref="N54:O54"/>
    <mergeCell ref="M46:N46"/>
    <mergeCell ref="M47:N47"/>
    <mergeCell ref="M36:N36"/>
    <mergeCell ref="M37:N37"/>
    <mergeCell ref="M25:N25"/>
    <mergeCell ref="M14:N14"/>
    <mergeCell ref="M15:N15"/>
    <mergeCell ref="M16:N16"/>
    <mergeCell ref="M17:N17"/>
    <mergeCell ref="M18:N18"/>
    <mergeCell ref="M19:N19"/>
    <mergeCell ref="M21:N21"/>
    <mergeCell ref="M22:N22"/>
    <mergeCell ref="M23:N23"/>
    <mergeCell ref="A50:B50"/>
    <mergeCell ref="A51:B51"/>
    <mergeCell ref="A52:B52"/>
    <mergeCell ref="A56:C57"/>
    <mergeCell ref="I54:J54"/>
    <mergeCell ref="L55:M55"/>
    <mergeCell ref="A53:Q53"/>
    <mergeCell ref="A54:D54"/>
    <mergeCell ref="A55:D55"/>
    <mergeCell ref="N55:O55"/>
    <mergeCell ref="A44:B44"/>
    <mergeCell ref="A45:B45"/>
    <mergeCell ref="A46:B46"/>
    <mergeCell ref="A47:B47"/>
    <mergeCell ref="D56:Q57"/>
    <mergeCell ref="P54:Q54"/>
    <mergeCell ref="E54:F54"/>
    <mergeCell ref="G54:H54"/>
    <mergeCell ref="L54:M54"/>
    <mergeCell ref="P55:Q55"/>
    <mergeCell ref="A34:B34"/>
    <mergeCell ref="A35:B35"/>
    <mergeCell ref="A48:B48"/>
    <mergeCell ref="A49:B49"/>
    <mergeCell ref="A38:B38"/>
    <mergeCell ref="A39:B39"/>
    <mergeCell ref="A40:B40"/>
    <mergeCell ref="A41:B41"/>
    <mergeCell ref="A42:B42"/>
    <mergeCell ref="A43:B43"/>
    <mergeCell ref="A36:B36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25:B25"/>
    <mergeCell ref="A14:B1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24:B24"/>
    <mergeCell ref="A23:B23"/>
    <mergeCell ref="A20:B20"/>
    <mergeCell ref="A21:B21"/>
    <mergeCell ref="A22:B22"/>
    <mergeCell ref="A9:B9"/>
    <mergeCell ref="M13:N13"/>
    <mergeCell ref="A7:B8"/>
    <mergeCell ref="C7:C8"/>
    <mergeCell ref="D7:E7"/>
    <mergeCell ref="F7:J7"/>
    <mergeCell ref="M9:N9"/>
    <mergeCell ref="M10:N10"/>
    <mergeCell ref="M11:N11"/>
    <mergeCell ref="M12:N12"/>
  </mergeCells>
  <dataValidations count="1">
    <dataValidation type="list" allowBlank="1" showInputMessage="1" showErrorMessage="1" sqref="E6">
      <formula1>$O$5:$O$6</formula1>
    </dataValidation>
  </dataValidations>
  <printOptions/>
  <pageMargins left="0.25" right="0.25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SAKHU RIYA</dc:creator>
  <cp:keywords/>
  <dc:description/>
  <cp:lastModifiedBy>SAKHU RIYA</cp:lastModifiedBy>
  <cp:lastPrinted>2011-04-19T09:10:27Z</cp:lastPrinted>
  <dcterms:created xsi:type="dcterms:W3CDTF">2009-08-20T05:42:18Z</dcterms:created>
  <dcterms:modified xsi:type="dcterms:W3CDTF">2011-04-26T17:15:45Z</dcterms:modified>
  <cp:category/>
  <cp:version/>
  <cp:contentType/>
  <cp:contentStatus/>
</cp:coreProperties>
</file>